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laamseoverheid.sharepoint.com/sites/VLAIO-SP-EFROVL-21_27/Monitoring comit/MC 2024 11/"/>
    </mc:Choice>
  </mc:AlternateContent>
  <xr:revisionPtr revIDLastSave="3" documentId="8_{DB952C80-599E-4613-A3BB-3C21D0E64811}" xr6:coauthVersionLast="47" xr6:coauthVersionMax="47" xr10:uidLastSave="{D65518C9-3A67-4450-B15B-ECA56EC5FCC6}"/>
  <bookViews>
    <workbookView xWindow="-108" yWindow="-108" windowWidth="23256" windowHeight="12576" xr2:uid="{9F76BE90-DB7F-4E91-B2BB-F61C2473758E}"/>
  </bookViews>
  <sheets>
    <sheet name="Stand van zaken per GTI-oproep" sheetId="1" r:id="rId1"/>
    <sheet name="Stand van zaken per BD" sheetId="2" r:id="rId2"/>
  </sheets>
  <definedNames>
    <definedName name="_xlnm._FilterDatabase" localSheetId="1" hidden="1">'Stand van zaken per BD'!$A$5:$O$19</definedName>
    <definedName name="_xlnm._FilterDatabase" localSheetId="0" hidden="1">'Stand van zaken per GTI-oproep'!$A$5:$O$36</definedName>
    <definedName name="_xlnm.Print_Area" localSheetId="1">'Stand van zaken per BD'!$A$1:$O$29</definedName>
    <definedName name="_xlnm.Print_Area" localSheetId="0">'Stand van zaken per GTI-oproep'!$A$1:$O$36</definedName>
    <definedName name="oVERZICHT_PROGRAMMA_10052011" localSheetId="1">#REF!</definedName>
    <definedName name="oVERZICHT_PROGRAMMA_10052011" localSheetId="0">#REF!</definedName>
    <definedName name="oVERZICHT_PROGRAMMA_10052011">#REF!</definedName>
    <definedName name="Stand_van_zaken_per_prioriteit_en_GT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1" l="1"/>
  <c r="B35" i="1"/>
  <c r="B34" i="1"/>
  <c r="B33" i="1"/>
  <c r="B32" i="1"/>
  <c r="N25" i="1"/>
  <c r="K25" i="1"/>
  <c r="H25" i="1"/>
  <c r="E25" i="1"/>
  <c r="D25" i="1"/>
  <c r="N24" i="1"/>
  <c r="K24" i="1"/>
  <c r="H24" i="1"/>
  <c r="E24" i="1"/>
  <c r="D24" i="1"/>
  <c r="N23" i="1"/>
  <c r="K23" i="1"/>
  <c r="H23" i="1"/>
  <c r="E23" i="1"/>
  <c r="D23" i="1"/>
  <c r="N22" i="1"/>
  <c r="K22" i="1"/>
  <c r="H22" i="1"/>
  <c r="E22" i="1"/>
  <c r="D22" i="1"/>
  <c r="N21" i="1"/>
  <c r="K21" i="1"/>
  <c r="H21" i="1"/>
  <c r="E21" i="1"/>
  <c r="D21" i="1"/>
  <c r="B20" i="1"/>
  <c r="N18" i="1"/>
  <c r="K18" i="1"/>
  <c r="H18" i="1"/>
  <c r="E18" i="1"/>
  <c r="D18" i="1"/>
  <c r="F18" i="1" s="1"/>
  <c r="L18" i="1" s="1"/>
  <c r="M18" i="1" s="1"/>
  <c r="N17" i="1"/>
  <c r="K17" i="1"/>
  <c r="H17" i="1"/>
  <c r="E17" i="1"/>
  <c r="D17" i="1"/>
  <c r="N16" i="1"/>
  <c r="N16" i="2" s="1"/>
  <c r="K16" i="1"/>
  <c r="H16" i="1"/>
  <c r="E16" i="1"/>
  <c r="D16" i="1"/>
  <c r="N15" i="1"/>
  <c r="K15" i="1"/>
  <c r="H15" i="1"/>
  <c r="E15" i="1"/>
  <c r="D15" i="1"/>
  <c r="N14" i="1"/>
  <c r="K14" i="1"/>
  <c r="H14" i="1"/>
  <c r="E14" i="1"/>
  <c r="D14" i="1"/>
  <c r="B13" i="1"/>
  <c r="N11" i="1"/>
  <c r="K11" i="1"/>
  <c r="K11" i="2" s="1"/>
  <c r="H11" i="1"/>
  <c r="E11" i="1"/>
  <c r="E11" i="2" s="1"/>
  <c r="D11" i="1"/>
  <c r="N10" i="1"/>
  <c r="N10" i="2" s="1"/>
  <c r="K10" i="1"/>
  <c r="H10" i="1"/>
  <c r="E10" i="1"/>
  <c r="E10" i="2" s="1"/>
  <c r="D10" i="1"/>
  <c r="F10" i="1" s="1"/>
  <c r="N9" i="1"/>
  <c r="K9" i="1"/>
  <c r="K9" i="2" s="1"/>
  <c r="H9" i="1"/>
  <c r="H9" i="2" s="1"/>
  <c r="E9" i="1"/>
  <c r="E9" i="2" s="1"/>
  <c r="D9" i="1"/>
  <c r="D9" i="2" s="1"/>
  <c r="N8" i="1"/>
  <c r="N8" i="2" s="1"/>
  <c r="K8" i="1"/>
  <c r="K8" i="2" s="1"/>
  <c r="H8" i="1"/>
  <c r="H8" i="2" s="1"/>
  <c r="E8" i="1"/>
  <c r="D8" i="1"/>
  <c r="N7" i="1"/>
  <c r="K7" i="1"/>
  <c r="K7" i="2" s="1"/>
  <c r="H7" i="1"/>
  <c r="E7" i="1"/>
  <c r="D7" i="1"/>
  <c r="B6" i="1"/>
  <c r="H16" i="2" l="1"/>
  <c r="D16" i="2"/>
  <c r="D29" i="2" s="1"/>
  <c r="F9" i="2"/>
  <c r="I9" i="2" s="1"/>
  <c r="N34" i="1"/>
  <c r="H14" i="2"/>
  <c r="H32" i="1"/>
  <c r="D33" i="1"/>
  <c r="D34" i="1"/>
  <c r="E17" i="2"/>
  <c r="E25" i="2" s="1"/>
  <c r="G25" i="2" s="1"/>
  <c r="O18" i="1"/>
  <c r="N32" i="1"/>
  <c r="F11" i="1"/>
  <c r="I11" i="1" s="1"/>
  <c r="F15" i="1"/>
  <c r="O15" i="1" s="1"/>
  <c r="F23" i="1"/>
  <c r="G23" i="1" s="1"/>
  <c r="E18" i="2"/>
  <c r="E27" i="2" s="1"/>
  <c r="G27" i="2" s="1"/>
  <c r="D10" i="2"/>
  <c r="F10" i="2" s="1"/>
  <c r="G10" i="2" s="1"/>
  <c r="H10" i="2"/>
  <c r="D11" i="2"/>
  <c r="F11" i="2" s="1"/>
  <c r="K18" i="2"/>
  <c r="K27" i="2" s="1"/>
  <c r="E15" i="2"/>
  <c r="N13" i="1"/>
  <c r="H20" i="1"/>
  <c r="F22" i="1"/>
  <c r="I22" i="1" s="1"/>
  <c r="J22" i="1" s="1"/>
  <c r="H15" i="2"/>
  <c r="E32" i="1"/>
  <c r="B28" i="1"/>
  <c r="K17" i="2"/>
  <c r="H17" i="2"/>
  <c r="K6" i="1"/>
  <c r="F14" i="1"/>
  <c r="L14" i="1" s="1"/>
  <c r="M14" i="1" s="1"/>
  <c r="N15" i="2"/>
  <c r="N28" i="2" s="1"/>
  <c r="N17" i="2"/>
  <c r="D7" i="2"/>
  <c r="E33" i="1"/>
  <c r="H13" i="1"/>
  <c r="H18" i="2"/>
  <c r="E7" i="2"/>
  <c r="F7" i="1"/>
  <c r="L7" i="1" s="1"/>
  <c r="N20" i="1"/>
  <c r="J9" i="2"/>
  <c r="L11" i="1"/>
  <c r="L22" i="1"/>
  <c r="M22" i="1" s="1"/>
  <c r="D17" i="2"/>
  <c r="F17" i="1"/>
  <c r="O17" i="1" s="1"/>
  <c r="D32" i="1"/>
  <c r="E34" i="1"/>
  <c r="D8" i="2"/>
  <c r="D35" i="1"/>
  <c r="F8" i="1"/>
  <c r="H28" i="2"/>
  <c r="D18" i="2"/>
  <c r="F25" i="1"/>
  <c r="K36" i="1"/>
  <c r="K20" i="1"/>
  <c r="G10" i="1"/>
  <c r="L10" i="1"/>
  <c r="K13" i="1"/>
  <c r="K14" i="2"/>
  <c r="K33" i="1"/>
  <c r="G7" i="1"/>
  <c r="E13" i="1"/>
  <c r="E16" i="2"/>
  <c r="E29" i="2" s="1"/>
  <c r="G29" i="2" s="1"/>
  <c r="H7" i="2"/>
  <c r="H33" i="1"/>
  <c r="H6" i="1"/>
  <c r="I10" i="1"/>
  <c r="F16" i="1"/>
  <c r="D20" i="1"/>
  <c r="D14" i="2"/>
  <c r="F21" i="1"/>
  <c r="F33" i="1" s="1"/>
  <c r="G33" i="1" s="1"/>
  <c r="O22" i="1"/>
  <c r="E35" i="1"/>
  <c r="E8" i="2"/>
  <c r="G11" i="1"/>
  <c r="H34" i="1"/>
  <c r="H11" i="2"/>
  <c r="L9" i="2"/>
  <c r="G9" i="2"/>
  <c r="H29" i="2"/>
  <c r="E14" i="2"/>
  <c r="E20" i="1"/>
  <c r="K10" i="2"/>
  <c r="K32" i="1"/>
  <c r="K16" i="2"/>
  <c r="K29" i="2" s="1"/>
  <c r="G18" i="1"/>
  <c r="I18" i="1"/>
  <c r="J18" i="1" s="1"/>
  <c r="N35" i="1"/>
  <c r="N9" i="2"/>
  <c r="N36" i="1"/>
  <c r="N6" i="1"/>
  <c r="D13" i="1"/>
  <c r="D15" i="2"/>
  <c r="K35" i="1"/>
  <c r="I23" i="1"/>
  <c r="J23" i="1" s="1"/>
  <c r="F24" i="1"/>
  <c r="H36" i="1"/>
  <c r="N7" i="2"/>
  <c r="N11" i="2"/>
  <c r="N33" i="1"/>
  <c r="N14" i="2"/>
  <c r="K15" i="2"/>
  <c r="K28" i="2" s="1"/>
  <c r="N18" i="2"/>
  <c r="F9" i="1"/>
  <c r="O9" i="1" s="1"/>
  <c r="O10" i="1"/>
  <c r="K34" i="1"/>
  <c r="D6" i="1"/>
  <c r="H35" i="1"/>
  <c r="D36" i="1"/>
  <c r="E6" i="1"/>
  <c r="E36" i="1"/>
  <c r="H25" i="2" l="1"/>
  <c r="F16" i="2"/>
  <c r="L16" i="2" s="1"/>
  <c r="M16" i="2" s="1"/>
  <c r="E6" i="2"/>
  <c r="O10" i="2"/>
  <c r="O14" i="1"/>
  <c r="O7" i="1"/>
  <c r="I10" i="2"/>
  <c r="J10" i="2" s="1"/>
  <c r="H28" i="1"/>
  <c r="F34" i="1"/>
  <c r="G34" i="1" s="1"/>
  <c r="G14" i="1"/>
  <c r="L10" i="2"/>
  <c r="M10" i="2" s="1"/>
  <c r="I11" i="2"/>
  <c r="J11" i="2" s="1"/>
  <c r="L11" i="2"/>
  <c r="M11" i="2" s="1"/>
  <c r="G11" i="2"/>
  <c r="E28" i="2"/>
  <c r="G28" i="2" s="1"/>
  <c r="G15" i="1"/>
  <c r="I15" i="1"/>
  <c r="J15" i="1" s="1"/>
  <c r="O11" i="1"/>
  <c r="F17" i="2"/>
  <c r="I17" i="2" s="1"/>
  <c r="F29" i="2"/>
  <c r="I14" i="1"/>
  <c r="J14" i="1" s="1"/>
  <c r="G22" i="1"/>
  <c r="L15" i="1"/>
  <c r="M15" i="1" s="1"/>
  <c r="N25" i="2"/>
  <c r="O23" i="1"/>
  <c r="L23" i="1"/>
  <c r="M23" i="1" s="1"/>
  <c r="D25" i="2"/>
  <c r="F25" i="2" s="1"/>
  <c r="H13" i="2"/>
  <c r="F7" i="2"/>
  <c r="G7" i="2" s="1"/>
  <c r="K25" i="2"/>
  <c r="N28" i="1"/>
  <c r="H27" i="2"/>
  <c r="K28" i="1"/>
  <c r="I7" i="1"/>
  <c r="L25" i="1"/>
  <c r="M25" i="1" s="1"/>
  <c r="I25" i="1"/>
  <c r="J25" i="1" s="1"/>
  <c r="G25" i="1"/>
  <c r="N27" i="2"/>
  <c r="O11" i="2"/>
  <c r="E13" i="2"/>
  <c r="E21" i="2" s="1"/>
  <c r="E26" i="2"/>
  <c r="G26" i="2" s="1"/>
  <c r="H26" i="2"/>
  <c r="H6" i="2"/>
  <c r="F18" i="2"/>
  <c r="O18" i="2" s="1"/>
  <c r="D27" i="2"/>
  <c r="F27" i="2" s="1"/>
  <c r="N26" i="2"/>
  <c r="N6" i="2"/>
  <c r="K13" i="2"/>
  <c r="M10" i="1"/>
  <c r="L8" i="1"/>
  <c r="I8" i="1"/>
  <c r="F35" i="1"/>
  <c r="G35" i="1" s="1"/>
  <c r="G8" i="1"/>
  <c r="O8" i="1"/>
  <c r="O35" i="1" s="1"/>
  <c r="G16" i="2"/>
  <c r="I16" i="2"/>
  <c r="M7" i="1"/>
  <c r="I17" i="1"/>
  <c r="J17" i="1" s="1"/>
  <c r="G17" i="1"/>
  <c r="L17" i="1"/>
  <c r="M17" i="1" s="1"/>
  <c r="L16" i="1"/>
  <c r="M16" i="1" s="1"/>
  <c r="I16" i="1"/>
  <c r="J16" i="1" s="1"/>
  <c r="G16" i="1"/>
  <c r="O16" i="1"/>
  <c r="F6" i="1"/>
  <c r="O6" i="1" s="1"/>
  <c r="K26" i="2"/>
  <c r="M11" i="1"/>
  <c r="L21" i="1"/>
  <c r="M21" i="1" s="1"/>
  <c r="I21" i="1"/>
  <c r="J21" i="1" s="1"/>
  <c r="G21" i="1"/>
  <c r="F20" i="1"/>
  <c r="O24" i="1"/>
  <c r="O32" i="1" s="1"/>
  <c r="L24" i="1"/>
  <c r="M24" i="1" s="1"/>
  <c r="I24" i="1"/>
  <c r="J24" i="1" s="1"/>
  <c r="G24" i="1"/>
  <c r="F14" i="2"/>
  <c r="O14" i="2" s="1"/>
  <c r="D13" i="2"/>
  <c r="F8" i="2"/>
  <c r="J11" i="1"/>
  <c r="F36" i="1"/>
  <c r="G36" i="1" s="1"/>
  <c r="I9" i="1"/>
  <c r="G9" i="1"/>
  <c r="L9" i="1"/>
  <c r="O9" i="2"/>
  <c r="N29" i="2"/>
  <c r="K6" i="2"/>
  <c r="E28" i="1"/>
  <c r="D26" i="2"/>
  <c r="O16" i="2"/>
  <c r="D28" i="1"/>
  <c r="F32" i="1"/>
  <c r="G32" i="1" s="1"/>
  <c r="M9" i="2"/>
  <c r="O21" i="1"/>
  <c r="O33" i="1" s="1"/>
  <c r="J10" i="1"/>
  <c r="F13" i="1"/>
  <c r="N13" i="2"/>
  <c r="D28" i="2"/>
  <c r="F15" i="2"/>
  <c r="D6" i="2"/>
  <c r="F28" i="2" l="1"/>
  <c r="I32" i="1"/>
  <c r="J32" i="1" s="1"/>
  <c r="I33" i="1"/>
  <c r="J33" i="1" s="1"/>
  <c r="L34" i="1"/>
  <c r="M34" i="1" s="1"/>
  <c r="I7" i="2"/>
  <c r="J7" i="2" s="1"/>
  <c r="O7" i="2"/>
  <c r="H21" i="2"/>
  <c r="L7" i="2"/>
  <c r="M7" i="2" s="1"/>
  <c r="J17" i="2"/>
  <c r="I25" i="2"/>
  <c r="J25" i="2" s="1"/>
  <c r="G17" i="2"/>
  <c r="O34" i="1"/>
  <c r="O17" i="2"/>
  <c r="O25" i="2" s="1"/>
  <c r="L17" i="2"/>
  <c r="I34" i="1"/>
  <c r="J34" i="1" s="1"/>
  <c r="O36" i="1"/>
  <c r="J7" i="1"/>
  <c r="K21" i="2"/>
  <c r="F26" i="2"/>
  <c r="O27" i="2"/>
  <c r="L33" i="1"/>
  <c r="M33" i="1" s="1"/>
  <c r="L15" i="2"/>
  <c r="M15" i="2" s="1"/>
  <c r="I15" i="2"/>
  <c r="J15" i="2" s="1"/>
  <c r="G15" i="2"/>
  <c r="O15" i="2"/>
  <c r="I8" i="2"/>
  <c r="G8" i="2"/>
  <c r="L8" i="2"/>
  <c r="O8" i="2"/>
  <c r="O26" i="2"/>
  <c r="L36" i="1"/>
  <c r="M36" i="1" s="1"/>
  <c r="M9" i="1"/>
  <c r="G18" i="2"/>
  <c r="L18" i="2"/>
  <c r="I18" i="2"/>
  <c r="N21" i="2"/>
  <c r="L20" i="1"/>
  <c r="M20" i="1" s="1"/>
  <c r="I20" i="1"/>
  <c r="J20" i="1" s="1"/>
  <c r="G20" i="1"/>
  <c r="O20" i="1"/>
  <c r="G13" i="1"/>
  <c r="I13" i="1"/>
  <c r="J13" i="1" s="1"/>
  <c r="L13" i="1"/>
  <c r="M13" i="1" s="1"/>
  <c r="O13" i="1"/>
  <c r="D21" i="2"/>
  <c r="F6" i="2"/>
  <c r="O6" i="2" s="1"/>
  <c r="F28" i="1"/>
  <c r="L6" i="1"/>
  <c r="M6" i="1" s="1"/>
  <c r="G6" i="1"/>
  <c r="I6" i="1"/>
  <c r="J6" i="1" s="1"/>
  <c r="I35" i="1"/>
  <c r="J35" i="1" s="1"/>
  <c r="J8" i="1"/>
  <c r="L35" i="1"/>
  <c r="M35" i="1" s="1"/>
  <c r="M8" i="1"/>
  <c r="F13" i="2"/>
  <c r="O13" i="2" s="1"/>
  <c r="J9" i="1"/>
  <c r="I36" i="1"/>
  <c r="J36" i="1" s="1"/>
  <c r="G14" i="2"/>
  <c r="L14" i="2"/>
  <c r="M14" i="2" s="1"/>
  <c r="I14" i="2"/>
  <c r="J14" i="2" s="1"/>
  <c r="L32" i="1"/>
  <c r="M32" i="1" s="1"/>
  <c r="O29" i="2"/>
  <c r="J16" i="2"/>
  <c r="I29" i="2"/>
  <c r="J29" i="2" s="1"/>
  <c r="L29" i="2"/>
  <c r="M29" i="2" s="1"/>
  <c r="M17" i="2" l="1"/>
  <c r="L25" i="2"/>
  <c r="M25" i="2" s="1"/>
  <c r="I26" i="2"/>
  <c r="J26" i="2" s="1"/>
  <c r="O28" i="2"/>
  <c r="M8" i="2"/>
  <c r="L28" i="2"/>
  <c r="M28" i="2" s="1"/>
  <c r="L26" i="2"/>
  <c r="M26" i="2" s="1"/>
  <c r="I13" i="2"/>
  <c r="J13" i="2" s="1"/>
  <c r="G13" i="2"/>
  <c r="F21" i="2"/>
  <c r="O21" i="2" s="1"/>
  <c r="L13" i="2"/>
  <c r="M13" i="2" s="1"/>
  <c r="L6" i="2"/>
  <c r="M6" i="2" s="1"/>
  <c r="I6" i="2"/>
  <c r="J6" i="2" s="1"/>
  <c r="G6" i="2"/>
  <c r="J18" i="2"/>
  <c r="I27" i="2"/>
  <c r="J27" i="2" s="1"/>
  <c r="M18" i="2"/>
  <c r="L27" i="2"/>
  <c r="M27" i="2" s="1"/>
  <c r="G28" i="1"/>
  <c r="I28" i="1"/>
  <c r="J28" i="1" s="1"/>
  <c r="L28" i="1"/>
  <c r="O28" i="1"/>
  <c r="I28" i="2"/>
  <c r="J28" i="2" s="1"/>
  <c r="J8" i="2"/>
  <c r="L21" i="2" l="1"/>
  <c r="I21" i="2"/>
  <c r="J21" i="2" s="1"/>
  <c r="G21" i="2"/>
  <c r="M28" i="1"/>
  <c r="M21" i="2" l="1"/>
</calcChain>
</file>

<file path=xl/sharedStrings.xml><?xml version="1.0" encoding="utf-8"?>
<sst xmlns="http://schemas.openxmlformats.org/spreadsheetml/2006/main" count="110" uniqueCount="29">
  <si>
    <t>EFRO VLAANDEREN 2021-2027 - Voortgang per GTI/Generiek</t>
  </si>
  <si>
    <t>Rapporteringsperiode: 01/11/2024</t>
  </si>
  <si>
    <t>Programma budget</t>
  </si>
  <si>
    <t>Goedkeuringen, incl. budgetwijzigingen</t>
  </si>
  <si>
    <t># projecten</t>
  </si>
  <si>
    <t>Nog beschikbaar zonder uitgestelde projecten</t>
  </si>
  <si>
    <t>Budget uitgestelde projecten</t>
  </si>
  <si>
    <t>Nog beschikbaar met inbegrip uitgestelde projecten</t>
  </si>
  <si>
    <t>Betalingen</t>
  </si>
  <si>
    <t>Goedgekeurd mits voorwaarden</t>
  </si>
  <si>
    <t>Goedgekeurd</t>
  </si>
  <si>
    <t>Goedgekeurd incl mits voorwaarden</t>
  </si>
  <si>
    <t>€</t>
  </si>
  <si>
    <t>%</t>
  </si>
  <si>
    <t>#</t>
  </si>
  <si>
    <t>Prioriteit 1 - Slim Vlaanderen</t>
  </si>
  <si>
    <t>Generiek</t>
  </si>
  <si>
    <t>Limburg</t>
  </si>
  <si>
    <t>West-Vlaanderen</t>
  </si>
  <si>
    <t>Antwerpen en Gent</t>
  </si>
  <si>
    <t>Kempen</t>
  </si>
  <si>
    <t>Prioriteit 2 - Duurzaam Vlaanderen</t>
  </si>
  <si>
    <t>Prioriteit 3 - Duurzame multimodale stedelijke mobiliteit</t>
  </si>
  <si>
    <t xml:space="preserve"> </t>
  </si>
  <si>
    <t>TOTAAL P1-P3</t>
  </si>
  <si>
    <t>Totaal per GTI/generiek</t>
  </si>
  <si>
    <t>BD 1</t>
  </si>
  <si>
    <t>BD 2</t>
  </si>
  <si>
    <t>TOTAAL BD1 en BD2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</si>
</sst>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color theme="0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1">
    <xf numFmtId="0" fontId="0" fillId="0" borderId="0" xfId="0"/>
    <xf numFmtId="0" fontId="4" fillId="0" borderId="0" xfId="2" applyFont="1" applyAlignment="1">
      <alignment vertical="top"/>
    </xf>
    <xf numFmtId="0" fontId="5" fillId="3" borderId="2" xfId="2" applyFont="1" applyFill="1" applyBorder="1" applyAlignment="1">
      <alignment horizontal="center" vertical="top" wrapText="1"/>
    </xf>
    <xf numFmtId="0" fontId="5" fillId="3" borderId="6" xfId="2" applyFont="1" applyFill="1" applyBorder="1" applyAlignment="1">
      <alignment horizontal="center" vertical="top" wrapText="1"/>
    </xf>
    <xf numFmtId="0" fontId="5" fillId="3" borderId="7" xfId="2" applyFont="1" applyFill="1" applyBorder="1" applyAlignment="1">
      <alignment horizontal="center" vertical="top" wrapText="1"/>
    </xf>
    <xf numFmtId="4" fontId="5" fillId="3" borderId="2" xfId="2" applyNumberFormat="1" applyFont="1" applyFill="1" applyBorder="1" applyAlignment="1">
      <alignment horizontal="center" vertical="top"/>
    </xf>
    <xf numFmtId="0" fontId="5" fillId="0" borderId="0" xfId="2" applyFont="1" applyAlignment="1">
      <alignment vertical="top"/>
    </xf>
    <xf numFmtId="0" fontId="5" fillId="3" borderId="8" xfId="2" applyFont="1" applyFill="1" applyBorder="1" applyAlignment="1">
      <alignment horizontal="center" vertical="top" wrapText="1"/>
    </xf>
    <xf numFmtId="0" fontId="4" fillId="3" borderId="6" xfId="2" applyFont="1" applyFill="1" applyBorder="1" applyAlignment="1">
      <alignment horizontal="center" vertical="top" wrapText="1"/>
    </xf>
    <xf numFmtId="4" fontId="5" fillId="3" borderId="8" xfId="2" applyNumberFormat="1" applyFont="1" applyFill="1" applyBorder="1" applyAlignment="1">
      <alignment horizontal="center" vertical="top"/>
    </xf>
    <xf numFmtId="0" fontId="4" fillId="3" borderId="11" xfId="2" applyFont="1" applyFill="1" applyBorder="1" applyAlignment="1">
      <alignment vertical="top"/>
    </xf>
    <xf numFmtId="0" fontId="5" fillId="3" borderId="11" xfId="2" applyFont="1" applyFill="1" applyBorder="1" applyAlignment="1">
      <alignment horizontal="right" vertical="center"/>
    </xf>
    <xf numFmtId="0" fontId="5" fillId="3" borderId="11" xfId="2" applyFont="1" applyFill="1" applyBorder="1" applyAlignment="1">
      <alignment horizontal="right" vertical="top"/>
    </xf>
    <xf numFmtId="1" fontId="5" fillId="3" borderId="11" xfId="2" applyNumberFormat="1" applyFont="1" applyFill="1" applyBorder="1" applyAlignment="1">
      <alignment horizontal="right" vertical="top"/>
    </xf>
    <xf numFmtId="4" fontId="5" fillId="3" borderId="11" xfId="2" applyNumberFormat="1" applyFont="1" applyFill="1" applyBorder="1" applyAlignment="1">
      <alignment horizontal="right" vertical="top"/>
    </xf>
    <xf numFmtId="0" fontId="5" fillId="0" borderId="0" xfId="2" applyFont="1" applyAlignment="1">
      <alignment horizontal="center" vertical="top"/>
    </xf>
    <xf numFmtId="0" fontId="5" fillId="0" borderId="11" xfId="2" applyFont="1" applyBorder="1" applyAlignment="1">
      <alignment vertical="top" wrapText="1"/>
    </xf>
    <xf numFmtId="3" fontId="5" fillId="0" borderId="11" xfId="2" applyNumberFormat="1" applyFont="1" applyBorder="1" applyAlignment="1">
      <alignment vertical="center"/>
    </xf>
    <xf numFmtId="10" fontId="5" fillId="0" borderId="11" xfId="2" applyNumberFormat="1" applyFont="1" applyBorder="1" applyAlignment="1">
      <alignment vertical="center"/>
    </xf>
    <xf numFmtId="3" fontId="5" fillId="4" borderId="11" xfId="2" applyNumberFormat="1" applyFont="1" applyFill="1" applyBorder="1" applyAlignment="1">
      <alignment vertical="center"/>
    </xf>
    <xf numFmtId="1" fontId="5" fillId="0" borderId="11" xfId="2" applyNumberFormat="1" applyFont="1" applyBorder="1" applyAlignment="1">
      <alignment vertical="center"/>
    </xf>
    <xf numFmtId="3" fontId="5" fillId="5" borderId="11" xfId="2" applyNumberFormat="1" applyFont="1" applyFill="1" applyBorder="1" applyAlignment="1">
      <alignment vertical="center"/>
    </xf>
    <xf numFmtId="10" fontId="5" fillId="5" borderId="11" xfId="2" applyNumberFormat="1" applyFont="1" applyFill="1" applyBorder="1" applyAlignment="1">
      <alignment vertical="center"/>
    </xf>
    <xf numFmtId="3" fontId="5" fillId="6" borderId="11" xfId="2" applyNumberFormat="1" applyFont="1" applyFill="1" applyBorder="1" applyAlignment="1">
      <alignment vertical="center"/>
    </xf>
    <xf numFmtId="10" fontId="5" fillId="0" borderId="11" xfId="1" applyNumberFormat="1" applyFont="1" applyBorder="1" applyAlignment="1">
      <alignment vertical="center"/>
    </xf>
    <xf numFmtId="10" fontId="5" fillId="0" borderId="0" xfId="2" applyNumberFormat="1" applyFont="1" applyAlignment="1">
      <alignment vertical="top"/>
    </xf>
    <xf numFmtId="0" fontId="4" fillId="0" borderId="11" xfId="2" applyFont="1" applyBorder="1" applyAlignment="1">
      <alignment vertical="top" wrapText="1"/>
    </xf>
    <xf numFmtId="3" fontId="4" fillId="0" borderId="11" xfId="2" applyNumberFormat="1" applyFont="1" applyBorder="1" applyAlignment="1">
      <alignment vertical="center"/>
    </xf>
    <xf numFmtId="10" fontId="4" fillId="0" borderId="11" xfId="2" applyNumberFormat="1" applyFont="1" applyBorder="1" applyAlignment="1">
      <alignment vertical="center"/>
    </xf>
    <xf numFmtId="3" fontId="4" fillId="0" borderId="11" xfId="2" quotePrefix="1" applyNumberFormat="1" applyFont="1" applyBorder="1" applyAlignment="1">
      <alignment vertical="center"/>
    </xf>
    <xf numFmtId="1" fontId="4" fillId="0" borderId="11" xfId="2" applyNumberFormat="1" applyFont="1" applyBorder="1" applyAlignment="1">
      <alignment vertical="center"/>
    </xf>
    <xf numFmtId="3" fontId="4" fillId="5" borderId="11" xfId="2" applyNumberFormat="1" applyFont="1" applyFill="1" applyBorder="1" applyAlignment="1">
      <alignment vertical="center"/>
    </xf>
    <xf numFmtId="10" fontId="4" fillId="5" borderId="11" xfId="2" applyNumberFormat="1" applyFont="1" applyFill="1" applyBorder="1" applyAlignment="1">
      <alignment vertical="center"/>
    </xf>
    <xf numFmtId="3" fontId="4" fillId="6" borderId="11" xfId="2" applyNumberFormat="1" applyFont="1" applyFill="1" applyBorder="1" applyAlignment="1">
      <alignment vertical="center"/>
    </xf>
    <xf numFmtId="10" fontId="4" fillId="0" borderId="11" xfId="1" applyNumberFormat="1" applyFont="1" applyBorder="1" applyAlignment="1">
      <alignment vertical="center"/>
    </xf>
    <xf numFmtId="2" fontId="4" fillId="0" borderId="0" xfId="2" applyNumberFormat="1" applyFont="1" applyAlignment="1">
      <alignment vertical="top"/>
    </xf>
    <xf numFmtId="4" fontId="4" fillId="0" borderId="0" xfId="2" applyNumberFormat="1" applyFont="1" applyAlignment="1">
      <alignment vertical="top"/>
    </xf>
    <xf numFmtId="10" fontId="4" fillId="0" borderId="0" xfId="2" applyNumberFormat="1" applyFont="1" applyAlignment="1">
      <alignment vertical="top"/>
    </xf>
    <xf numFmtId="3" fontId="4" fillId="4" borderId="11" xfId="2" applyNumberFormat="1" applyFont="1" applyFill="1" applyBorder="1" applyAlignment="1">
      <alignment vertical="center"/>
    </xf>
    <xf numFmtId="3" fontId="4" fillId="0" borderId="11" xfId="0" applyNumberFormat="1" applyFont="1" applyBorder="1" applyAlignment="1">
      <alignment vertical="center" wrapText="1"/>
    </xf>
    <xf numFmtId="0" fontId="5" fillId="0" borderId="11" xfId="2" applyFont="1" applyBorder="1" applyAlignment="1">
      <alignment vertical="top"/>
    </xf>
    <xf numFmtId="4" fontId="4" fillId="0" borderId="11" xfId="2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1" fontId="6" fillId="0" borderId="0" xfId="2" applyNumberFormat="1" applyFont="1" applyAlignment="1">
      <alignment vertical="center"/>
    </xf>
    <xf numFmtId="4" fontId="6" fillId="0" borderId="0" xfId="2" applyNumberFormat="1" applyFont="1" applyAlignment="1">
      <alignment vertical="center"/>
    </xf>
    <xf numFmtId="10" fontId="4" fillId="0" borderId="0" xfId="2" applyNumberFormat="1" applyFont="1" applyAlignment="1">
      <alignment vertical="center"/>
    </xf>
    <xf numFmtId="4" fontId="4" fillId="0" borderId="0" xfId="2" applyNumberFormat="1" applyFont="1" applyAlignment="1">
      <alignment vertical="center"/>
    </xf>
    <xf numFmtId="0" fontId="5" fillId="0" borderId="0" xfId="2" applyFont="1"/>
    <xf numFmtId="0" fontId="4" fillId="0" borderId="0" xfId="2" applyFont="1"/>
    <xf numFmtId="1" fontId="4" fillId="0" borderId="0" xfId="2" applyNumberFormat="1" applyFont="1"/>
    <xf numFmtId="4" fontId="4" fillId="0" borderId="0" xfId="2" applyNumberFormat="1" applyFont="1"/>
    <xf numFmtId="10" fontId="4" fillId="0" borderId="0" xfId="2" applyNumberFormat="1" applyFont="1"/>
    <xf numFmtId="164" fontId="3" fillId="2" borderId="0" xfId="2" applyNumberFormat="1" applyFont="1" applyFill="1" applyAlignment="1">
      <alignment horizontal="left" vertical="center"/>
    </xf>
    <xf numFmtId="164" fontId="3" fillId="2" borderId="0" xfId="2" applyNumberFormat="1" applyFont="1" applyFill="1" applyAlignment="1" applyProtection="1">
      <alignment horizontal="left" vertical="center"/>
      <protection locked="0"/>
    </xf>
    <xf numFmtId="164" fontId="3" fillId="2" borderId="1" xfId="2" applyNumberFormat="1" applyFont="1" applyFill="1" applyBorder="1" applyAlignment="1">
      <alignment horizontal="left" vertical="center"/>
    </xf>
    <xf numFmtId="0" fontId="5" fillId="3" borderId="11" xfId="2" applyFont="1" applyFill="1" applyBorder="1" applyAlignment="1">
      <alignment vertical="top"/>
    </xf>
    <xf numFmtId="3" fontId="5" fillId="0" borderId="11" xfId="2" applyNumberFormat="1" applyFont="1" applyBorder="1" applyAlignment="1">
      <alignment vertical="top"/>
    </xf>
    <xf numFmtId="10" fontId="5" fillId="0" borderId="11" xfId="2" applyNumberFormat="1" applyFont="1" applyBorder="1" applyAlignment="1">
      <alignment vertical="top"/>
    </xf>
    <xf numFmtId="4" fontId="5" fillId="0" borderId="11" xfId="2" applyNumberFormat="1" applyFont="1" applyBorder="1" applyAlignment="1">
      <alignment vertical="top"/>
    </xf>
    <xf numFmtId="1" fontId="5" fillId="0" borderId="11" xfId="2" applyNumberFormat="1" applyFont="1" applyBorder="1" applyAlignment="1">
      <alignment vertical="top"/>
    </xf>
    <xf numFmtId="3" fontId="5" fillId="5" borderId="11" xfId="2" applyNumberFormat="1" applyFont="1" applyFill="1" applyBorder="1" applyAlignment="1">
      <alignment vertical="top"/>
    </xf>
    <xf numFmtId="10" fontId="5" fillId="5" borderId="11" xfId="2" applyNumberFormat="1" applyFont="1" applyFill="1" applyBorder="1" applyAlignment="1">
      <alignment vertical="top"/>
    </xf>
    <xf numFmtId="3" fontId="5" fillId="6" borderId="11" xfId="2" applyNumberFormat="1" applyFont="1" applyFill="1" applyBorder="1" applyAlignment="1">
      <alignment vertical="top"/>
    </xf>
    <xf numFmtId="3" fontId="4" fillId="0" borderId="11" xfId="2" applyNumberFormat="1" applyFont="1" applyBorder="1" applyAlignment="1">
      <alignment vertical="top"/>
    </xf>
    <xf numFmtId="10" fontId="4" fillId="0" borderId="11" xfId="2" applyNumberFormat="1" applyFont="1" applyBorder="1" applyAlignment="1">
      <alignment vertical="top"/>
    </xf>
    <xf numFmtId="4" fontId="4" fillId="0" borderId="11" xfId="2" applyNumberFormat="1" applyFont="1" applyBorder="1" applyAlignment="1">
      <alignment vertical="top"/>
    </xf>
    <xf numFmtId="1" fontId="4" fillId="0" borderId="11" xfId="2" applyNumberFormat="1" applyFont="1" applyBorder="1" applyAlignment="1">
      <alignment vertical="top"/>
    </xf>
    <xf numFmtId="3" fontId="4" fillId="5" borderId="11" xfId="2" applyNumberFormat="1" applyFont="1" applyFill="1" applyBorder="1" applyAlignment="1">
      <alignment vertical="top"/>
    </xf>
    <xf numFmtId="10" fontId="4" fillId="5" borderId="11" xfId="2" applyNumberFormat="1" applyFont="1" applyFill="1" applyBorder="1" applyAlignment="1">
      <alignment vertical="top"/>
    </xf>
    <xf numFmtId="3" fontId="4" fillId="6" borderId="11" xfId="2" applyNumberFormat="1" applyFont="1" applyFill="1" applyBorder="1" applyAlignment="1">
      <alignment vertical="top"/>
    </xf>
    <xf numFmtId="3" fontId="4" fillId="4" borderId="11" xfId="2" applyNumberFormat="1" applyFont="1" applyFill="1" applyBorder="1" applyAlignment="1">
      <alignment vertical="top"/>
    </xf>
    <xf numFmtId="1" fontId="4" fillId="0" borderId="0" xfId="2" applyNumberFormat="1" applyFont="1" applyAlignment="1">
      <alignment vertical="center"/>
    </xf>
    <xf numFmtId="0" fontId="5" fillId="3" borderId="6" xfId="2" applyFont="1" applyFill="1" applyBorder="1" applyAlignment="1">
      <alignment horizontal="center" vertical="top" wrapText="1"/>
    </xf>
    <xf numFmtId="0" fontId="5" fillId="3" borderId="7" xfId="2" applyFont="1" applyFill="1" applyBorder="1" applyAlignment="1">
      <alignment horizontal="center" vertical="top" wrapText="1"/>
    </xf>
    <xf numFmtId="0" fontId="3" fillId="2" borderId="0" xfId="2" applyFont="1" applyFill="1" applyAlignment="1">
      <alignment horizontal="left" vertical="top" wrapText="1"/>
    </xf>
    <xf numFmtId="0" fontId="3" fillId="2" borderId="1" xfId="2" applyFont="1" applyFill="1" applyBorder="1" applyAlignment="1">
      <alignment horizontal="left" vertical="top" wrapText="1"/>
    </xf>
    <xf numFmtId="164" fontId="3" fillId="2" borderId="0" xfId="2" applyNumberFormat="1" applyFont="1" applyFill="1" applyAlignment="1" applyProtection="1">
      <alignment horizontal="left" vertical="top"/>
      <protection locked="0"/>
    </xf>
    <xf numFmtId="164" fontId="3" fillId="2" borderId="1" xfId="2" applyNumberFormat="1" applyFont="1" applyFill="1" applyBorder="1" applyAlignment="1" applyProtection="1">
      <alignment horizontal="left" vertical="top"/>
      <protection locked="0"/>
    </xf>
    <xf numFmtId="0" fontId="5" fillId="3" borderId="2" xfId="2" applyFont="1" applyFill="1" applyBorder="1" applyAlignment="1">
      <alignment horizontal="center" vertical="top" wrapText="1"/>
    </xf>
    <xf numFmtId="0" fontId="5" fillId="3" borderId="8" xfId="2" applyFont="1" applyFill="1" applyBorder="1" applyAlignment="1">
      <alignment horizontal="center" vertical="top" wrapText="1"/>
    </xf>
    <xf numFmtId="0" fontId="5" fillId="3" borderId="3" xfId="2" applyFont="1" applyFill="1" applyBorder="1" applyAlignment="1">
      <alignment horizontal="center" vertical="top"/>
    </xf>
    <xf numFmtId="0" fontId="5" fillId="3" borderId="4" xfId="2" applyFont="1" applyFill="1" applyBorder="1" applyAlignment="1">
      <alignment horizontal="center" vertical="top"/>
    </xf>
    <xf numFmtId="0" fontId="5" fillId="3" borderId="9" xfId="2" applyFont="1" applyFill="1" applyBorder="1" applyAlignment="1">
      <alignment horizontal="center" vertical="top"/>
    </xf>
    <xf numFmtId="0" fontId="5" fillId="3" borderId="10" xfId="2" applyFont="1" applyFill="1" applyBorder="1" applyAlignment="1">
      <alignment horizontal="center" vertical="top"/>
    </xf>
    <xf numFmtId="0" fontId="5" fillId="3" borderId="5" xfId="2" applyFont="1" applyFill="1" applyBorder="1" applyAlignment="1">
      <alignment horizontal="center" vertical="top" wrapText="1"/>
    </xf>
    <xf numFmtId="4" fontId="5" fillId="3" borderId="2" xfId="2" applyNumberFormat="1" applyFont="1" applyFill="1" applyBorder="1" applyAlignment="1">
      <alignment horizontal="center" vertical="top"/>
    </xf>
    <xf numFmtId="4" fontId="5" fillId="3" borderId="8" xfId="2" applyNumberFormat="1" applyFont="1" applyFill="1" applyBorder="1" applyAlignment="1">
      <alignment horizontal="center" vertical="top"/>
    </xf>
    <xf numFmtId="0" fontId="5" fillId="3" borderId="3" xfId="2" applyFont="1" applyFill="1" applyBorder="1" applyAlignment="1">
      <alignment horizontal="center" vertical="top" wrapText="1"/>
    </xf>
    <xf numFmtId="0" fontId="5" fillId="3" borderId="4" xfId="2" applyFont="1" applyFill="1" applyBorder="1" applyAlignment="1">
      <alignment horizontal="center" vertical="top" wrapText="1"/>
    </xf>
    <xf numFmtId="0" fontId="5" fillId="3" borderId="9" xfId="2" applyFont="1" applyFill="1" applyBorder="1" applyAlignment="1">
      <alignment horizontal="center" vertical="top" wrapText="1"/>
    </xf>
    <xf numFmtId="0" fontId="5" fillId="3" borderId="10" xfId="2" applyFont="1" applyFill="1" applyBorder="1" applyAlignment="1">
      <alignment horizontal="center" vertical="top" wrapText="1"/>
    </xf>
    <xf numFmtId="4" fontId="5" fillId="3" borderId="2" xfId="2" applyNumberFormat="1" applyFont="1" applyFill="1" applyBorder="1" applyAlignment="1">
      <alignment horizontal="center" vertical="top" wrapText="1"/>
    </xf>
    <xf numFmtId="4" fontId="5" fillId="3" borderId="8" xfId="2" applyNumberFormat="1" applyFont="1" applyFill="1" applyBorder="1" applyAlignment="1">
      <alignment horizontal="center" vertical="top" wrapText="1"/>
    </xf>
    <xf numFmtId="4" fontId="5" fillId="3" borderId="3" xfId="2" applyNumberFormat="1" applyFont="1" applyFill="1" applyBorder="1" applyAlignment="1">
      <alignment horizontal="center" vertical="top" wrapText="1"/>
    </xf>
    <xf numFmtId="4" fontId="5" fillId="3" borderId="4" xfId="2" applyNumberFormat="1" applyFont="1" applyFill="1" applyBorder="1" applyAlignment="1">
      <alignment horizontal="center" vertical="top" wrapText="1"/>
    </xf>
    <xf numFmtId="4" fontId="5" fillId="3" borderId="9" xfId="2" applyNumberFormat="1" applyFont="1" applyFill="1" applyBorder="1" applyAlignment="1">
      <alignment horizontal="center" vertical="top" wrapText="1"/>
    </xf>
    <xf numFmtId="4" fontId="5" fillId="3" borderId="10" xfId="2" applyNumberFormat="1" applyFont="1" applyFill="1" applyBorder="1" applyAlignment="1">
      <alignment horizontal="center" vertical="top" wrapText="1"/>
    </xf>
    <xf numFmtId="0" fontId="3" fillId="2" borderId="0" xfId="2" applyFont="1" applyFill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</cellXfs>
  <cellStyles count="3">
    <cellStyle name="Procent" xfId="1" builtinId="5"/>
    <cellStyle name="Standaard" xfId="0" builtinId="0"/>
    <cellStyle name="Standaard 2" xfId="2" xr:uid="{A08C9C3B-501F-4141-BD37-C388D192A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F947A-EBED-4A15-8923-C09438651830}">
  <sheetPr>
    <pageSetUpPr fitToPage="1"/>
  </sheetPr>
  <dimension ref="A1:Q39"/>
  <sheetViews>
    <sheetView tabSelected="1" zoomScale="80" zoomScaleNormal="80" zoomScaleSheetLayoutView="80" workbookViewId="0">
      <pane xSplit="1" ySplit="5" topLeftCell="B12" activePane="bottomRight" state="frozen"/>
      <selection activeCell="A17" sqref="A17"/>
      <selection pane="topRight" activeCell="A17" sqref="A17"/>
      <selection pane="bottomLeft" activeCell="A17" sqref="A17"/>
      <selection pane="bottomRight" activeCell="B6" sqref="B6"/>
    </sheetView>
  </sheetViews>
  <sheetFormatPr defaultColWidth="9.109375" defaultRowHeight="13.8" x14ac:dyDescent="0.3"/>
  <cols>
    <col min="1" max="1" width="45.33203125" style="50" customWidth="1"/>
    <col min="2" max="2" width="13.88671875" style="50" customWidth="1"/>
    <col min="3" max="3" width="12.6640625" style="50" customWidth="1"/>
    <col min="4" max="4" width="16.88671875" style="50" customWidth="1"/>
    <col min="5" max="5" width="15.6640625" style="50" bestFit="1" customWidth="1"/>
    <col min="6" max="6" width="15.5546875" style="50" bestFit="1" customWidth="1"/>
    <col min="7" max="7" width="12.109375" style="50" customWidth="1"/>
    <col min="8" max="8" width="9.88671875" style="51" bestFit="1" customWidth="1"/>
    <col min="9" max="9" width="11.109375" style="50" bestFit="1" customWidth="1"/>
    <col min="10" max="10" width="8.5546875" style="50" bestFit="1" customWidth="1"/>
    <col min="11" max="11" width="13.44140625" style="52" customWidth="1"/>
    <col min="12" max="12" width="10.88671875" style="52" bestFit="1" customWidth="1"/>
    <col min="13" max="13" width="8.5546875" style="53" bestFit="1" customWidth="1"/>
    <col min="14" max="14" width="9.88671875" style="52" bestFit="1" customWidth="1"/>
    <col min="15" max="15" width="18.33203125" style="50" customWidth="1"/>
    <col min="16" max="16" width="12.6640625" style="50" bestFit="1" customWidth="1"/>
    <col min="17" max="17" width="11.33203125" style="50" bestFit="1" customWidth="1"/>
    <col min="18" max="16384" width="9.109375" style="50"/>
  </cols>
  <sheetData>
    <row r="1" spans="1:17" s="1" customFormat="1" x14ac:dyDescent="0.3">
      <c r="A1" s="76" t="s">
        <v>0</v>
      </c>
      <c r="B1" s="78" t="s">
        <v>1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7" s="1" customFormat="1" x14ac:dyDescent="0.3">
      <c r="A2" s="77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7" s="1" customFormat="1" x14ac:dyDescent="0.3">
      <c r="A3" s="80"/>
      <c r="B3" s="82" t="s">
        <v>2</v>
      </c>
      <c r="C3" s="83"/>
      <c r="D3" s="86" t="s">
        <v>3</v>
      </c>
      <c r="E3" s="74"/>
      <c r="F3" s="74"/>
      <c r="G3" s="75"/>
      <c r="H3" s="87" t="s">
        <v>4</v>
      </c>
      <c r="I3" s="89" t="s">
        <v>5</v>
      </c>
      <c r="J3" s="90"/>
      <c r="K3" s="93" t="s">
        <v>6</v>
      </c>
      <c r="L3" s="95" t="s">
        <v>7</v>
      </c>
      <c r="M3" s="96"/>
      <c r="N3" s="82" t="s">
        <v>8</v>
      </c>
      <c r="O3" s="83"/>
      <c r="P3" s="6"/>
    </row>
    <row r="4" spans="1:17" s="1" customFormat="1" ht="27.6" x14ac:dyDescent="0.3">
      <c r="A4" s="81"/>
      <c r="B4" s="84"/>
      <c r="C4" s="85"/>
      <c r="D4" s="8" t="s">
        <v>9</v>
      </c>
      <c r="E4" s="8" t="s">
        <v>10</v>
      </c>
      <c r="F4" s="74" t="s">
        <v>11</v>
      </c>
      <c r="G4" s="75"/>
      <c r="H4" s="88"/>
      <c r="I4" s="91"/>
      <c r="J4" s="92"/>
      <c r="K4" s="94"/>
      <c r="L4" s="97"/>
      <c r="M4" s="98"/>
      <c r="N4" s="84"/>
      <c r="O4" s="85"/>
      <c r="P4" s="6"/>
    </row>
    <row r="5" spans="1:17" s="1" customFormat="1" x14ac:dyDescent="0.3">
      <c r="A5" s="10"/>
      <c r="B5" s="11" t="s">
        <v>12</v>
      </c>
      <c r="C5" s="11" t="s">
        <v>13</v>
      </c>
      <c r="D5" s="11" t="s">
        <v>12</v>
      </c>
      <c r="E5" s="11" t="s">
        <v>12</v>
      </c>
      <c r="F5" s="11" t="s">
        <v>12</v>
      </c>
      <c r="G5" s="12" t="s">
        <v>13</v>
      </c>
      <c r="H5" s="13" t="s">
        <v>14</v>
      </c>
      <c r="I5" s="11" t="s">
        <v>12</v>
      </c>
      <c r="J5" s="12" t="s">
        <v>13</v>
      </c>
      <c r="K5" s="11" t="s">
        <v>12</v>
      </c>
      <c r="L5" s="11" t="s">
        <v>12</v>
      </c>
      <c r="M5" s="14" t="s">
        <v>13</v>
      </c>
      <c r="N5" s="11" t="s">
        <v>12</v>
      </c>
      <c r="O5" s="12" t="s">
        <v>13</v>
      </c>
      <c r="P5" s="15"/>
    </row>
    <row r="6" spans="1:17" s="6" customFormat="1" x14ac:dyDescent="0.3">
      <c r="A6" s="16" t="s">
        <v>15</v>
      </c>
      <c r="B6" s="17">
        <f>SUM(B7:B11)</f>
        <v>160045354.20000002</v>
      </c>
      <c r="C6" s="18">
        <v>1</v>
      </c>
      <c r="D6" s="19">
        <f>SUM(D7:D11)</f>
        <v>26476932.030000001</v>
      </c>
      <c r="E6" s="17">
        <f>SUM(E7:E11)</f>
        <v>89730201.479999989</v>
      </c>
      <c r="F6" s="17">
        <f>SUM(F7:F11)</f>
        <v>116207133.51000001</v>
      </c>
      <c r="G6" s="18">
        <f>F6/B6</f>
        <v>0.72608876459345539</v>
      </c>
      <c r="H6" s="20">
        <f>SUM(H7:H11)</f>
        <v>106</v>
      </c>
      <c r="I6" s="21">
        <f t="shared" ref="I6:I11" si="0">(B6-F6)</f>
        <v>43838220.690000013</v>
      </c>
      <c r="J6" s="22">
        <f t="shared" ref="J6:J11" si="1">(I6/B6)</f>
        <v>0.27391123540654455</v>
      </c>
      <c r="K6" s="17">
        <f>SUM(K7:K11)</f>
        <v>851777.5</v>
      </c>
      <c r="L6" s="23">
        <f t="shared" ref="L6:L11" si="2">B6-F6-K6</f>
        <v>42986443.190000013</v>
      </c>
      <c r="M6" s="18">
        <f t="shared" ref="M6:M11" si="3">L6/B6</f>
        <v>0.26858913465418172</v>
      </c>
      <c r="N6" s="17">
        <f>SUM(N7:N11)</f>
        <v>3129173.85</v>
      </c>
      <c r="O6" s="24">
        <f>N6/F6</f>
        <v>2.6927553890060667E-2</v>
      </c>
      <c r="P6" s="25"/>
    </row>
    <row r="7" spans="1:17" s="1" customFormat="1" x14ac:dyDescent="0.3">
      <c r="A7" s="26" t="s">
        <v>16</v>
      </c>
      <c r="B7" s="27">
        <v>60949319.544000007</v>
      </c>
      <c r="C7" s="28">
        <v>1</v>
      </c>
      <c r="D7" s="27">
        <f>#REF!</f>
        <v>5130943.87</v>
      </c>
      <c r="E7" s="29">
        <f>#REF!</f>
        <v>43695891.700000003</v>
      </c>
      <c r="F7" s="27">
        <f>D7+E7</f>
        <v>48826835.57</v>
      </c>
      <c r="G7" s="28">
        <f>(F7/B7)</f>
        <v>0.8011055075807918</v>
      </c>
      <c r="H7" s="30">
        <f>#REF!+#REF!</f>
        <v>56</v>
      </c>
      <c r="I7" s="31">
        <f t="shared" si="0"/>
        <v>12122483.974000007</v>
      </c>
      <c r="J7" s="32">
        <f t="shared" si="1"/>
        <v>0.1988944924192082</v>
      </c>
      <c r="K7" s="27">
        <f>#REF!</f>
        <v>0</v>
      </c>
      <c r="L7" s="33">
        <f t="shared" si="2"/>
        <v>12122483.974000007</v>
      </c>
      <c r="M7" s="28">
        <f t="shared" si="3"/>
        <v>0.1988944924192082</v>
      </c>
      <c r="N7" s="27">
        <f>#REF!+#REF!</f>
        <v>1671647.61</v>
      </c>
      <c r="O7" s="34">
        <f t="shared" ref="O7:O11" si="4">N7/F7</f>
        <v>3.4236247147400381E-2</v>
      </c>
      <c r="P7" s="35"/>
      <c r="Q7" s="36"/>
    </row>
    <row r="8" spans="1:17" s="1" customFormat="1" x14ac:dyDescent="0.3">
      <c r="A8" s="26" t="s">
        <v>17</v>
      </c>
      <c r="B8" s="27">
        <v>65253701.399999999</v>
      </c>
      <c r="C8" s="28">
        <v>1</v>
      </c>
      <c r="D8" s="27">
        <f>#REF!</f>
        <v>15814857.810000001</v>
      </c>
      <c r="E8" s="27">
        <f>#REF!</f>
        <v>28240760.210000001</v>
      </c>
      <c r="F8" s="27">
        <f>D8+E8</f>
        <v>44055618.020000003</v>
      </c>
      <c r="G8" s="28">
        <f>(F8/B8)</f>
        <v>0.67514358687398546</v>
      </c>
      <c r="H8" s="30">
        <f>#REF!+#REF!</f>
        <v>21</v>
      </c>
      <c r="I8" s="31">
        <f t="shared" si="0"/>
        <v>21198083.379999995</v>
      </c>
      <c r="J8" s="32">
        <f t="shared" si="1"/>
        <v>0.3248564131260146</v>
      </c>
      <c r="K8" s="27">
        <f>#REF!</f>
        <v>0</v>
      </c>
      <c r="L8" s="33">
        <f t="shared" si="2"/>
        <v>21198083.379999995</v>
      </c>
      <c r="M8" s="28">
        <f t="shared" si="3"/>
        <v>0.3248564131260146</v>
      </c>
      <c r="N8" s="27">
        <f>#REF!+#REF!</f>
        <v>819712.34</v>
      </c>
      <c r="O8" s="34">
        <f t="shared" si="4"/>
        <v>1.8606306683244662E-2</v>
      </c>
      <c r="P8" s="37"/>
    </row>
    <row r="9" spans="1:17" s="1" customFormat="1" x14ac:dyDescent="0.3">
      <c r="A9" s="26" t="s">
        <v>18</v>
      </c>
      <c r="B9" s="38">
        <v>15436853.766000001</v>
      </c>
      <c r="C9" s="28">
        <v>1</v>
      </c>
      <c r="D9" s="27">
        <f>#REF!</f>
        <v>4124651.19</v>
      </c>
      <c r="E9" s="27">
        <f>#REF!</f>
        <v>9605257.1799999997</v>
      </c>
      <c r="F9" s="27">
        <f>D9+E9</f>
        <v>13729908.369999999</v>
      </c>
      <c r="G9" s="28">
        <f>(F9/B9)</f>
        <v>0.88942400945977829</v>
      </c>
      <c r="H9" s="30">
        <f>#REF!+#REF!</f>
        <v>19</v>
      </c>
      <c r="I9" s="31">
        <f t="shared" si="0"/>
        <v>1706945.3960000016</v>
      </c>
      <c r="J9" s="32">
        <f t="shared" si="1"/>
        <v>0.11057599054022169</v>
      </c>
      <c r="K9" s="27">
        <f>#REF!</f>
        <v>851777.5</v>
      </c>
      <c r="L9" s="33">
        <f t="shared" si="2"/>
        <v>855167.89600000158</v>
      </c>
      <c r="M9" s="28">
        <f t="shared" si="3"/>
        <v>5.5397810263871715E-2</v>
      </c>
      <c r="N9" s="27">
        <f>#REF!+#REF!</f>
        <v>179793.6</v>
      </c>
      <c r="O9" s="34">
        <f t="shared" si="4"/>
        <v>1.3095032767505645E-2</v>
      </c>
      <c r="P9" s="37"/>
    </row>
    <row r="10" spans="1:17" s="1" customFormat="1" x14ac:dyDescent="0.3">
      <c r="A10" s="26" t="s">
        <v>19</v>
      </c>
      <c r="B10" s="27">
        <v>11874502.896</v>
      </c>
      <c r="C10" s="28">
        <v>1</v>
      </c>
      <c r="D10" s="27">
        <f>#REF!</f>
        <v>0</v>
      </c>
      <c r="E10" s="27">
        <f>#REF!</f>
        <v>7513252.3200000003</v>
      </c>
      <c r="F10" s="27">
        <f>D10+E10</f>
        <v>7513252.3200000003</v>
      </c>
      <c r="G10" s="28">
        <f>(F10/B10)</f>
        <v>0.63272141880826738</v>
      </c>
      <c r="H10" s="30">
        <f>#REF!+#REF!</f>
        <v>3</v>
      </c>
      <c r="I10" s="31">
        <f t="shared" si="0"/>
        <v>4361250.5759999994</v>
      </c>
      <c r="J10" s="32">
        <f t="shared" si="1"/>
        <v>0.36727858119173257</v>
      </c>
      <c r="K10" s="27">
        <f>#REF!</f>
        <v>0</v>
      </c>
      <c r="L10" s="33">
        <f t="shared" si="2"/>
        <v>4361250.5759999994</v>
      </c>
      <c r="M10" s="28">
        <f t="shared" si="3"/>
        <v>0.36727858119173257</v>
      </c>
      <c r="N10" s="27">
        <f>#REF!+#REF!</f>
        <v>458020.3</v>
      </c>
      <c r="O10" s="34">
        <f t="shared" si="4"/>
        <v>6.0961655551054351E-2</v>
      </c>
      <c r="P10" s="37"/>
    </row>
    <row r="11" spans="1:17" s="1" customFormat="1" x14ac:dyDescent="0.3">
      <c r="A11" s="26" t="s">
        <v>20</v>
      </c>
      <c r="B11" s="27">
        <v>6530976.5939999996</v>
      </c>
      <c r="C11" s="28">
        <v>1</v>
      </c>
      <c r="D11" s="27">
        <f>#REF!</f>
        <v>1406479.16</v>
      </c>
      <c r="E11" s="27">
        <f>#REF!</f>
        <v>675040.07</v>
      </c>
      <c r="F11" s="27">
        <f>D11+E11</f>
        <v>2081519.23</v>
      </c>
      <c r="G11" s="28">
        <f>(F11/B11)</f>
        <v>0.31871485068745908</v>
      </c>
      <c r="H11" s="30">
        <f>#REF!+#REF!</f>
        <v>7</v>
      </c>
      <c r="I11" s="31">
        <f t="shared" si="0"/>
        <v>4449457.3640000001</v>
      </c>
      <c r="J11" s="32">
        <f t="shared" si="1"/>
        <v>0.68128514931254103</v>
      </c>
      <c r="K11" s="27">
        <f>#REF!</f>
        <v>0</v>
      </c>
      <c r="L11" s="33">
        <f t="shared" si="2"/>
        <v>4449457.3640000001</v>
      </c>
      <c r="M11" s="28">
        <f t="shared" si="3"/>
        <v>0.68128514931254103</v>
      </c>
      <c r="N11" s="27">
        <f>#REF!+#REF!</f>
        <v>0</v>
      </c>
      <c r="O11" s="34">
        <f t="shared" si="4"/>
        <v>0</v>
      </c>
      <c r="P11" s="37"/>
    </row>
    <row r="12" spans="1:17" s="1" customFormat="1" x14ac:dyDescent="0.3">
      <c r="A12" s="26"/>
      <c r="B12" s="27"/>
      <c r="C12" s="28"/>
      <c r="D12" s="27"/>
      <c r="E12" s="27"/>
      <c r="F12" s="27"/>
      <c r="G12" s="28"/>
      <c r="H12" s="30"/>
      <c r="I12" s="31"/>
      <c r="J12" s="32"/>
      <c r="K12" s="27"/>
      <c r="L12" s="33"/>
      <c r="M12" s="28"/>
      <c r="N12" s="27"/>
      <c r="O12" s="34"/>
      <c r="P12" s="37"/>
    </row>
    <row r="13" spans="1:17" s="6" customFormat="1" x14ac:dyDescent="0.3">
      <c r="A13" s="16" t="s">
        <v>21</v>
      </c>
      <c r="B13" s="17">
        <f>SUM(B14:B18)</f>
        <v>80022677.100000009</v>
      </c>
      <c r="C13" s="18">
        <v>1</v>
      </c>
      <c r="D13" s="19">
        <f>SUM(D14:D18)</f>
        <v>25767065.59</v>
      </c>
      <c r="E13" s="17">
        <f>SUM(E14:E18)</f>
        <v>7452586.0300000012</v>
      </c>
      <c r="F13" s="17">
        <f>SUM(F14:F18)</f>
        <v>33219651.619999997</v>
      </c>
      <c r="G13" s="18">
        <f t="shared" ref="G13:G18" si="5">(F13/B13)</f>
        <v>0.41512797151846342</v>
      </c>
      <c r="H13" s="20">
        <f>SUM(H14:H18)</f>
        <v>30</v>
      </c>
      <c r="I13" s="21">
        <f t="shared" ref="I13:I18" si="6">(B13-F13)</f>
        <v>46803025.480000012</v>
      </c>
      <c r="J13" s="22">
        <f t="shared" ref="J13:J18" si="7">(I13/B13)</f>
        <v>0.58487202848153663</v>
      </c>
      <c r="K13" s="17">
        <f>SUM(K14:K18)</f>
        <v>0</v>
      </c>
      <c r="L13" s="23">
        <f t="shared" ref="L13:L18" si="8">B13-F13-K13</f>
        <v>46803025.480000012</v>
      </c>
      <c r="M13" s="18">
        <f t="shared" ref="M13:M18" si="9">L13/B13</f>
        <v>0.58487202848153663</v>
      </c>
      <c r="N13" s="17">
        <f>SUM(N14:N18)</f>
        <v>0</v>
      </c>
      <c r="O13" s="24">
        <f>N13/F13</f>
        <v>0</v>
      </c>
      <c r="P13" s="25"/>
    </row>
    <row r="14" spans="1:17" s="1" customFormat="1" x14ac:dyDescent="0.3">
      <c r="A14" s="26" t="s">
        <v>16</v>
      </c>
      <c r="B14" s="27">
        <v>30474659.772</v>
      </c>
      <c r="C14" s="28">
        <v>1</v>
      </c>
      <c r="D14" s="27">
        <f>#REF!</f>
        <v>13448619.789999999</v>
      </c>
      <c r="E14" s="27">
        <f>#REF!</f>
        <v>3350083.16</v>
      </c>
      <c r="F14" s="27">
        <f>D14+E14</f>
        <v>16798702.949999999</v>
      </c>
      <c r="G14" s="28">
        <f t="shared" si="5"/>
        <v>0.55123512700983734</v>
      </c>
      <c r="H14" s="30">
        <f>#REF!+#REF!</f>
        <v>16</v>
      </c>
      <c r="I14" s="31">
        <f t="shared" si="6"/>
        <v>13675956.822000001</v>
      </c>
      <c r="J14" s="32">
        <f t="shared" si="7"/>
        <v>0.44876487299016271</v>
      </c>
      <c r="K14" s="27">
        <f>#REF!</f>
        <v>0</v>
      </c>
      <c r="L14" s="33">
        <f t="shared" si="8"/>
        <v>13675956.822000001</v>
      </c>
      <c r="M14" s="28">
        <f t="shared" si="9"/>
        <v>0.44876487299016271</v>
      </c>
      <c r="N14" s="27">
        <f>#REF!+#REF!</f>
        <v>0</v>
      </c>
      <c r="O14" s="34">
        <f t="shared" ref="O14:O18" si="10">N14/F14</f>
        <v>0</v>
      </c>
      <c r="P14" s="37"/>
    </row>
    <row r="15" spans="1:17" s="1" customFormat="1" x14ac:dyDescent="0.3">
      <c r="A15" s="26" t="s">
        <v>17</v>
      </c>
      <c r="B15" s="27">
        <v>32626850.700000003</v>
      </c>
      <c r="C15" s="28">
        <v>1</v>
      </c>
      <c r="D15" s="27">
        <f>#REF!</f>
        <v>9102888.9900000002</v>
      </c>
      <c r="E15" s="27">
        <f>#REF!</f>
        <v>0</v>
      </c>
      <c r="F15" s="27">
        <f>D15+E15</f>
        <v>9102888.9900000002</v>
      </c>
      <c r="G15" s="28">
        <f t="shared" si="5"/>
        <v>0.27899992781099153</v>
      </c>
      <c r="H15" s="30">
        <f>#REF!+#REF!</f>
        <v>6</v>
      </c>
      <c r="I15" s="31">
        <f t="shared" si="6"/>
        <v>23523961.710000001</v>
      </c>
      <c r="J15" s="32">
        <f t="shared" si="7"/>
        <v>0.72100007218900841</v>
      </c>
      <c r="K15" s="27">
        <f>#REF!</f>
        <v>0</v>
      </c>
      <c r="L15" s="33">
        <f t="shared" si="8"/>
        <v>23523961.710000001</v>
      </c>
      <c r="M15" s="28">
        <f t="shared" si="9"/>
        <v>0.72100007218900841</v>
      </c>
      <c r="N15" s="27">
        <f>#REF!+#REF!</f>
        <v>0</v>
      </c>
      <c r="O15" s="34">
        <f t="shared" si="10"/>
        <v>0</v>
      </c>
      <c r="P15" s="37"/>
    </row>
    <row r="16" spans="1:17" s="1" customFormat="1" x14ac:dyDescent="0.3">
      <c r="A16" s="26" t="s">
        <v>18</v>
      </c>
      <c r="B16" s="27">
        <v>7718426.8829999994</v>
      </c>
      <c r="C16" s="28">
        <v>1</v>
      </c>
      <c r="D16" s="27">
        <f>#REF!</f>
        <v>1500000</v>
      </c>
      <c r="E16" s="27">
        <f>#REF!</f>
        <v>0</v>
      </c>
      <c r="F16" s="27">
        <f>D16+E16</f>
        <v>1500000</v>
      </c>
      <c r="G16" s="28">
        <f t="shared" si="5"/>
        <v>0.19434011913797902</v>
      </c>
      <c r="H16" s="30">
        <f>#REF!+#REF!</f>
        <v>1</v>
      </c>
      <c r="I16" s="31">
        <f t="shared" si="6"/>
        <v>6218426.8829999994</v>
      </c>
      <c r="J16" s="32">
        <f t="shared" si="7"/>
        <v>0.80565988086202101</v>
      </c>
      <c r="K16" s="27">
        <f>#REF!</f>
        <v>0</v>
      </c>
      <c r="L16" s="33">
        <f t="shared" si="8"/>
        <v>6218426.8829999994</v>
      </c>
      <c r="M16" s="28">
        <f t="shared" si="9"/>
        <v>0.80565988086202101</v>
      </c>
      <c r="N16" s="27">
        <f>#REF!+#REF!</f>
        <v>0</v>
      </c>
      <c r="O16" s="34">
        <f>N16/F16</f>
        <v>0</v>
      </c>
      <c r="P16" s="37"/>
    </row>
    <row r="17" spans="1:16" s="1" customFormat="1" x14ac:dyDescent="0.3">
      <c r="A17" s="26" t="s">
        <v>19</v>
      </c>
      <c r="B17" s="27">
        <v>5937251.4479999999</v>
      </c>
      <c r="C17" s="28">
        <v>1</v>
      </c>
      <c r="D17" s="27">
        <f>#REF!</f>
        <v>1295556.81</v>
      </c>
      <c r="E17" s="27">
        <f>#REF!</f>
        <v>2002286.48</v>
      </c>
      <c r="F17" s="27">
        <f>D17+E17</f>
        <v>3297843.29</v>
      </c>
      <c r="G17" s="28">
        <f t="shared" si="5"/>
        <v>0.55544949020323187</v>
      </c>
      <c r="H17" s="30">
        <f>#REF!+#REF!</f>
        <v>3</v>
      </c>
      <c r="I17" s="31">
        <f t="shared" si="6"/>
        <v>2639408.1579999998</v>
      </c>
      <c r="J17" s="32">
        <f t="shared" si="7"/>
        <v>0.44455050979676813</v>
      </c>
      <c r="K17" s="27">
        <f>#REF!</f>
        <v>0</v>
      </c>
      <c r="L17" s="33">
        <f t="shared" si="8"/>
        <v>2639408.1579999998</v>
      </c>
      <c r="M17" s="28">
        <f t="shared" si="9"/>
        <v>0.44455050979676813</v>
      </c>
      <c r="N17" s="27">
        <f>#REF!+#REF!</f>
        <v>0</v>
      </c>
      <c r="O17" s="34">
        <f t="shared" si="10"/>
        <v>0</v>
      </c>
      <c r="P17" s="37"/>
    </row>
    <row r="18" spans="1:16" s="1" customFormat="1" x14ac:dyDescent="0.3">
      <c r="A18" s="26" t="s">
        <v>20</v>
      </c>
      <c r="B18" s="27">
        <v>3265488.2969999998</v>
      </c>
      <c r="C18" s="28">
        <v>1</v>
      </c>
      <c r="D18" s="27">
        <f>#REF!</f>
        <v>420000</v>
      </c>
      <c r="E18" s="27">
        <f>#REF!</f>
        <v>2100216.39</v>
      </c>
      <c r="F18" s="27">
        <f>D18+E18</f>
        <v>2520216.39</v>
      </c>
      <c r="G18" s="28">
        <f t="shared" si="5"/>
        <v>0.77177321147202393</v>
      </c>
      <c r="H18" s="30">
        <f>#REF!+#REF!</f>
        <v>4</v>
      </c>
      <c r="I18" s="31">
        <f t="shared" si="6"/>
        <v>745271.90699999966</v>
      </c>
      <c r="J18" s="32">
        <f t="shared" si="7"/>
        <v>0.22822678852797607</v>
      </c>
      <c r="K18" s="27">
        <f>#REF!</f>
        <v>0</v>
      </c>
      <c r="L18" s="33">
        <f t="shared" si="8"/>
        <v>745271.90699999966</v>
      </c>
      <c r="M18" s="28">
        <f t="shared" si="9"/>
        <v>0.22822678852797607</v>
      </c>
      <c r="N18" s="27">
        <f>#REF!+#REF!</f>
        <v>0</v>
      </c>
      <c r="O18" s="34">
        <f t="shared" si="10"/>
        <v>0</v>
      </c>
      <c r="P18" s="37"/>
    </row>
    <row r="19" spans="1:16" s="1" customFormat="1" x14ac:dyDescent="0.3">
      <c r="A19" s="26"/>
      <c r="B19" s="27"/>
      <c r="C19" s="28"/>
      <c r="D19" s="27"/>
      <c r="E19" s="27"/>
      <c r="F19" s="27"/>
      <c r="G19" s="28"/>
      <c r="H19" s="30"/>
      <c r="I19" s="31"/>
      <c r="J19" s="32"/>
      <c r="K19" s="27"/>
      <c r="L19" s="33"/>
      <c r="M19" s="28"/>
      <c r="N19" s="27"/>
      <c r="O19" s="34"/>
      <c r="P19" s="37"/>
    </row>
    <row r="20" spans="1:16" s="6" customFormat="1" ht="27.6" x14ac:dyDescent="0.3">
      <c r="A20" s="16" t="s">
        <v>22</v>
      </c>
      <c r="B20" s="17">
        <f>SUM(B21:B25)</f>
        <v>26674225.699999999</v>
      </c>
      <c r="C20" s="18">
        <v>1</v>
      </c>
      <c r="D20" s="19">
        <f>SUM(D21:D25)</f>
        <v>7581754</v>
      </c>
      <c r="E20" s="17">
        <f>SUM(E21:E25)</f>
        <v>17761232.68</v>
      </c>
      <c r="F20" s="17">
        <f>SUM(F21:F25)</f>
        <v>25342986.68</v>
      </c>
      <c r="G20" s="18">
        <f t="shared" ref="G20:G25" si="11">(F20/B20)</f>
        <v>0.95009268366504074</v>
      </c>
      <c r="H20" s="20">
        <f>SUM(H21:H25)</f>
        <v>15</v>
      </c>
      <c r="I20" s="21">
        <f t="shared" ref="I20:I25" si="12">(B20-F20)</f>
        <v>1331239.0199999996</v>
      </c>
      <c r="J20" s="22">
        <f t="shared" ref="J20:J25" si="13">(I20/B20)</f>
        <v>4.9907316334959241E-2</v>
      </c>
      <c r="K20" s="17">
        <f>SUM(K21:K25)</f>
        <v>0</v>
      </c>
      <c r="L20" s="23">
        <f t="shared" ref="L20:L25" si="14">B20-F20-K20</f>
        <v>1331239.0199999996</v>
      </c>
      <c r="M20" s="18">
        <f t="shared" ref="M20:M25" si="15">L20/B20</f>
        <v>4.9907316334959241E-2</v>
      </c>
      <c r="N20" s="17">
        <f>SUM(N21:N25)</f>
        <v>0</v>
      </c>
      <c r="O20" s="24">
        <f>N20/F20</f>
        <v>0</v>
      </c>
      <c r="P20" s="25"/>
    </row>
    <row r="21" spans="1:16" s="1" customFormat="1" x14ac:dyDescent="0.3">
      <c r="A21" s="26" t="s">
        <v>16</v>
      </c>
      <c r="B21" s="39">
        <v>10158219.924000001</v>
      </c>
      <c r="C21" s="28">
        <v>1</v>
      </c>
      <c r="D21" s="38">
        <f>#REF!</f>
        <v>0</v>
      </c>
      <c r="E21" s="27">
        <f>#REF!</f>
        <v>10201232.68</v>
      </c>
      <c r="F21" s="27">
        <f>D21+E21</f>
        <v>10201232.68</v>
      </c>
      <c r="G21" s="28">
        <f t="shared" si="11"/>
        <v>1.0042342808407185</v>
      </c>
      <c r="H21" s="30">
        <f>#REF!+#REF!</f>
        <v>8</v>
      </c>
      <c r="I21" s="31">
        <f t="shared" si="12"/>
        <v>-43012.755999999121</v>
      </c>
      <c r="J21" s="32">
        <f t="shared" si="13"/>
        <v>-4.2342808407185963E-3</v>
      </c>
      <c r="K21" s="27">
        <f>#REF!</f>
        <v>0</v>
      </c>
      <c r="L21" s="33">
        <f t="shared" si="14"/>
        <v>-43012.755999999121</v>
      </c>
      <c r="M21" s="28">
        <f t="shared" si="15"/>
        <v>-4.2342808407185963E-3</v>
      </c>
      <c r="N21" s="27">
        <f>#REF!+#REF!</f>
        <v>0</v>
      </c>
      <c r="O21" s="34">
        <f>N21/F21</f>
        <v>0</v>
      </c>
      <c r="P21" s="37"/>
    </row>
    <row r="22" spans="1:16" s="1" customFormat="1" x14ac:dyDescent="0.3">
      <c r="A22" s="26" t="s">
        <v>17</v>
      </c>
      <c r="B22" s="39">
        <v>10875616.9</v>
      </c>
      <c r="C22" s="28">
        <v>1</v>
      </c>
      <c r="D22" s="38">
        <f>#REF!</f>
        <v>825000</v>
      </c>
      <c r="E22" s="27">
        <f>#REF!</f>
        <v>7560000</v>
      </c>
      <c r="F22" s="27">
        <f>D22+E22</f>
        <v>8385000</v>
      </c>
      <c r="G22" s="28">
        <f t="shared" si="11"/>
        <v>0.77099074720074035</v>
      </c>
      <c r="H22" s="30">
        <f>#REF!+#REF!</f>
        <v>3</v>
      </c>
      <c r="I22" s="31">
        <f t="shared" si="12"/>
        <v>2490616.9000000004</v>
      </c>
      <c r="J22" s="32">
        <f t="shared" si="13"/>
        <v>0.22900925279925963</v>
      </c>
      <c r="K22" s="27">
        <f>#REF!</f>
        <v>0</v>
      </c>
      <c r="L22" s="33">
        <f t="shared" si="14"/>
        <v>2490616.9000000004</v>
      </c>
      <c r="M22" s="28">
        <f t="shared" si="15"/>
        <v>0.22900925279925963</v>
      </c>
      <c r="N22" s="27">
        <f>#REF!+#REF!</f>
        <v>0</v>
      </c>
      <c r="O22" s="34">
        <f t="shared" ref="O22:O24" si="16">N22/F22</f>
        <v>0</v>
      </c>
      <c r="P22" s="37"/>
    </row>
    <row r="23" spans="1:16" s="1" customFormat="1" x14ac:dyDescent="0.3">
      <c r="A23" s="26" t="s">
        <v>18</v>
      </c>
      <c r="B23" s="39">
        <v>2572808.9609999997</v>
      </c>
      <c r="C23" s="28">
        <v>1</v>
      </c>
      <c r="D23" s="38">
        <f>#REF!</f>
        <v>4231000</v>
      </c>
      <c r="E23" s="27">
        <f>#REF!</f>
        <v>0</v>
      </c>
      <c r="F23" s="27">
        <f>D23+E23</f>
        <v>4231000</v>
      </c>
      <c r="G23" s="28">
        <f t="shared" si="11"/>
        <v>1.6445060881455786</v>
      </c>
      <c r="H23" s="30">
        <f>#REF!+#REF!</f>
        <v>3</v>
      </c>
      <c r="I23" s="31">
        <f t="shared" si="12"/>
        <v>-1658191.0390000003</v>
      </c>
      <c r="J23" s="32">
        <f t="shared" si="13"/>
        <v>-0.64450608814557864</v>
      </c>
      <c r="K23" s="27">
        <f>#REF!</f>
        <v>0</v>
      </c>
      <c r="L23" s="33">
        <f t="shared" si="14"/>
        <v>-1658191.0390000003</v>
      </c>
      <c r="M23" s="28">
        <f t="shared" si="15"/>
        <v>-0.64450608814557864</v>
      </c>
      <c r="N23" s="27">
        <f>#REF!+#REF!</f>
        <v>0</v>
      </c>
      <c r="O23" s="34">
        <f t="shared" si="16"/>
        <v>0</v>
      </c>
      <c r="P23" s="37"/>
    </row>
    <row r="24" spans="1:16" s="1" customFormat="1" x14ac:dyDescent="0.3">
      <c r="A24" s="26" t="s">
        <v>19</v>
      </c>
      <c r="B24" s="39">
        <v>1979083.8159999999</v>
      </c>
      <c r="C24" s="28">
        <v>1</v>
      </c>
      <c r="D24" s="38">
        <f>#REF!</f>
        <v>2525754</v>
      </c>
      <c r="E24" s="27">
        <f>#REF!</f>
        <v>0</v>
      </c>
      <c r="F24" s="27">
        <f>D24+E24</f>
        <v>2525754</v>
      </c>
      <c r="G24" s="28">
        <f t="shared" si="11"/>
        <v>1.2762238666095991</v>
      </c>
      <c r="H24" s="30">
        <f>#REF!+#REF!</f>
        <v>1</v>
      </c>
      <c r="I24" s="31">
        <f t="shared" si="12"/>
        <v>-546670.18400000012</v>
      </c>
      <c r="J24" s="32">
        <f t="shared" si="13"/>
        <v>-0.27622386660959897</v>
      </c>
      <c r="K24" s="27">
        <f>#REF!</f>
        <v>0</v>
      </c>
      <c r="L24" s="33">
        <f t="shared" si="14"/>
        <v>-546670.18400000012</v>
      </c>
      <c r="M24" s="28">
        <f t="shared" si="15"/>
        <v>-0.27622386660959897</v>
      </c>
      <c r="N24" s="27">
        <f>#REF!+#REF!</f>
        <v>0</v>
      </c>
      <c r="O24" s="34">
        <f t="shared" si="16"/>
        <v>0</v>
      </c>
      <c r="P24" s="37"/>
    </row>
    <row r="25" spans="1:16" s="1" customFormat="1" x14ac:dyDescent="0.3">
      <c r="A25" s="26" t="s">
        <v>20</v>
      </c>
      <c r="B25" s="39">
        <v>1088496.0989999999</v>
      </c>
      <c r="C25" s="28">
        <v>1</v>
      </c>
      <c r="D25" s="38">
        <f>#REF!</f>
        <v>0</v>
      </c>
      <c r="E25" s="27">
        <f>#REF!</f>
        <v>0</v>
      </c>
      <c r="F25" s="27">
        <f>D25+E25</f>
        <v>0</v>
      </c>
      <c r="G25" s="28">
        <f t="shared" si="11"/>
        <v>0</v>
      </c>
      <c r="H25" s="30">
        <f>#REF!+#REF!</f>
        <v>0</v>
      </c>
      <c r="I25" s="31">
        <f t="shared" si="12"/>
        <v>1088496.0989999999</v>
      </c>
      <c r="J25" s="32">
        <f t="shared" si="13"/>
        <v>1</v>
      </c>
      <c r="K25" s="27">
        <f>#REF!</f>
        <v>0</v>
      </c>
      <c r="L25" s="33">
        <f t="shared" si="14"/>
        <v>1088496.0989999999</v>
      </c>
      <c r="M25" s="28">
        <f t="shared" si="15"/>
        <v>1</v>
      </c>
      <c r="N25" s="27">
        <f>#REF!+#REF!</f>
        <v>0</v>
      </c>
      <c r="O25" s="34">
        <v>0</v>
      </c>
      <c r="P25" s="37"/>
    </row>
    <row r="26" spans="1:16" s="1" customFormat="1" x14ac:dyDescent="0.3">
      <c r="A26" s="26"/>
      <c r="B26" s="27"/>
      <c r="C26" s="28"/>
      <c r="D26" s="38"/>
      <c r="E26" s="27"/>
      <c r="F26" s="27"/>
      <c r="G26" s="28"/>
      <c r="H26" s="30"/>
      <c r="I26" s="31"/>
      <c r="J26" s="32"/>
      <c r="K26" s="27"/>
      <c r="L26" s="33"/>
      <c r="M26" s="18" t="s">
        <v>23</v>
      </c>
      <c r="N26" s="17"/>
      <c r="O26" s="18" t="s">
        <v>23</v>
      </c>
      <c r="P26" s="37"/>
    </row>
    <row r="27" spans="1:16" s="1" customFormat="1" x14ac:dyDescent="0.3">
      <c r="A27" s="16"/>
      <c r="B27" s="17"/>
      <c r="C27" s="18"/>
      <c r="D27" s="27"/>
      <c r="E27" s="27"/>
      <c r="F27" s="17"/>
      <c r="G27" s="18"/>
      <c r="H27" s="20"/>
      <c r="I27" s="21"/>
      <c r="J27" s="22"/>
      <c r="K27" s="17"/>
      <c r="L27" s="23"/>
      <c r="M27" s="18"/>
      <c r="N27" s="17"/>
      <c r="O27" s="18"/>
      <c r="P27" s="37"/>
    </row>
    <row r="28" spans="1:16" s="1" customFormat="1" x14ac:dyDescent="0.3">
      <c r="A28" s="40" t="s">
        <v>24</v>
      </c>
      <c r="B28" s="17">
        <f>B6+B13+B20</f>
        <v>266742257</v>
      </c>
      <c r="C28" s="18">
        <v>1</v>
      </c>
      <c r="D28" s="17">
        <f>D6+D13+D20</f>
        <v>59825751.620000005</v>
      </c>
      <c r="E28" s="17">
        <f>E6+E13+E20</f>
        <v>114944020.19</v>
      </c>
      <c r="F28" s="17">
        <f>F6+F13+F20</f>
        <v>174769771.81</v>
      </c>
      <c r="G28" s="18">
        <f>(F28/B28)</f>
        <v>0.65520091857811646</v>
      </c>
      <c r="H28" s="20">
        <f>H20+H13+H6</f>
        <v>151</v>
      </c>
      <c r="I28" s="21">
        <f>(B28-F28)</f>
        <v>91972485.189999998</v>
      </c>
      <c r="J28" s="22">
        <f>(I28/B28)</f>
        <v>0.34479908142188359</v>
      </c>
      <c r="K28" s="17">
        <f>K6+K13+K20</f>
        <v>851777.5</v>
      </c>
      <c r="L28" s="23">
        <f>B28-F28-K28</f>
        <v>91120707.689999998</v>
      </c>
      <c r="M28" s="18">
        <f>L28/B28</f>
        <v>0.34160582097046588</v>
      </c>
      <c r="N28" s="17">
        <f>N20+N13+N6</f>
        <v>3129173.85</v>
      </c>
      <c r="O28" s="18">
        <f>N28/F28</f>
        <v>1.790454846735089E-2</v>
      </c>
      <c r="P28" s="25"/>
    </row>
    <row r="29" spans="1:16" s="1" customFormat="1" x14ac:dyDescent="0.3">
      <c r="A29" s="40"/>
      <c r="B29" s="17"/>
      <c r="C29" s="18"/>
      <c r="D29" s="27"/>
      <c r="E29" s="17"/>
      <c r="F29" s="17"/>
      <c r="G29" s="18"/>
      <c r="H29" s="20"/>
      <c r="I29" s="21"/>
      <c r="J29" s="22"/>
      <c r="K29" s="17"/>
      <c r="L29" s="23"/>
      <c r="M29" s="18"/>
      <c r="N29" s="17"/>
      <c r="O29" s="18"/>
      <c r="P29" s="25"/>
    </row>
    <row r="30" spans="1:16" s="1" customFormat="1" x14ac:dyDescent="0.3">
      <c r="A30" s="40"/>
      <c r="B30" s="17"/>
      <c r="C30" s="18"/>
      <c r="D30" s="27"/>
      <c r="E30" s="17"/>
      <c r="F30" s="17"/>
      <c r="G30" s="18"/>
      <c r="H30" s="20"/>
      <c r="I30" s="21"/>
      <c r="J30" s="22"/>
      <c r="K30" s="17"/>
      <c r="L30" s="23"/>
      <c r="M30" s="18"/>
      <c r="N30" s="17"/>
      <c r="O30" s="18"/>
      <c r="P30" s="25"/>
    </row>
    <row r="31" spans="1:16" s="1" customFormat="1" x14ac:dyDescent="0.3">
      <c r="A31" s="40" t="s">
        <v>25</v>
      </c>
      <c r="B31" s="17"/>
      <c r="C31" s="18"/>
      <c r="D31" s="27"/>
      <c r="E31" s="17"/>
      <c r="F31" s="17"/>
      <c r="G31" s="18" t="s">
        <v>23</v>
      </c>
      <c r="H31" s="20"/>
      <c r="I31" s="21"/>
      <c r="J31" s="22" t="s">
        <v>23</v>
      </c>
      <c r="K31" s="17"/>
      <c r="L31" s="23"/>
      <c r="M31" s="18" t="s">
        <v>23</v>
      </c>
      <c r="N31" s="17"/>
      <c r="O31" s="18" t="s">
        <v>23</v>
      </c>
      <c r="P31" s="25"/>
    </row>
    <row r="32" spans="1:16" s="1" customFormat="1" x14ac:dyDescent="0.3">
      <c r="A32" s="26" t="s">
        <v>19</v>
      </c>
      <c r="B32" s="27">
        <f>B10+B17+B24</f>
        <v>19790838.16</v>
      </c>
      <c r="C32" s="28">
        <v>1</v>
      </c>
      <c r="D32" s="27">
        <f>D10+D17+D24</f>
        <v>3821310.81</v>
      </c>
      <c r="E32" s="27">
        <f>E10+E17+E24</f>
        <v>9515538.8000000007</v>
      </c>
      <c r="F32" s="27">
        <f>F10+F17+F24</f>
        <v>13336849.609999999</v>
      </c>
      <c r="G32" s="28">
        <f>F32/B32</f>
        <v>0.67389008500688985</v>
      </c>
      <c r="H32" s="41">
        <f>H10+H17</f>
        <v>6</v>
      </c>
      <c r="I32" s="31">
        <f>I10+I17+I24</f>
        <v>6453988.5499999989</v>
      </c>
      <c r="J32" s="32">
        <f>I32/B32</f>
        <v>0.32610991499311004</v>
      </c>
      <c r="K32" s="27">
        <f>K10+K17+K24</f>
        <v>0</v>
      </c>
      <c r="L32" s="33">
        <f>L10+L17+L24</f>
        <v>6453988.5499999989</v>
      </c>
      <c r="M32" s="28">
        <f>L32/B32</f>
        <v>0.32610991499311004</v>
      </c>
      <c r="N32" s="27">
        <f>N10+N17+N24</f>
        <v>458020.3</v>
      </c>
      <c r="O32" s="41">
        <f>O10+O17+O24</f>
        <v>6.0961655551054351E-2</v>
      </c>
      <c r="P32" s="37"/>
    </row>
    <row r="33" spans="1:16" s="1" customFormat="1" x14ac:dyDescent="0.3">
      <c r="A33" s="26" t="s">
        <v>16</v>
      </c>
      <c r="B33" s="27">
        <f>B7+B14+B21</f>
        <v>101582199.24000001</v>
      </c>
      <c r="C33" s="28">
        <v>1</v>
      </c>
      <c r="D33" s="27">
        <f>D7+D14+D21</f>
        <v>18579563.66</v>
      </c>
      <c r="E33" s="27">
        <f>E7+E14+E21</f>
        <v>57247207.539999999</v>
      </c>
      <c r="F33" s="27">
        <f>F7+F14+F21</f>
        <v>75826771.199999988</v>
      </c>
      <c r="G33" s="28">
        <f>F33/B33</f>
        <v>0.74645727073549806</v>
      </c>
      <c r="H33" s="41">
        <f>H7+H14+H21</f>
        <v>80</v>
      </c>
      <c r="I33" s="31">
        <f>I7+I14+I21</f>
        <v>25755428.040000007</v>
      </c>
      <c r="J33" s="32">
        <f>I33/B33</f>
        <v>0.25354272926450183</v>
      </c>
      <c r="K33" s="27">
        <f>K7+K14+K21</f>
        <v>0</v>
      </c>
      <c r="L33" s="33">
        <f>L7+L14+L21</f>
        <v>25755428.040000007</v>
      </c>
      <c r="M33" s="28">
        <f>L33/B33</f>
        <v>0.25354272926450183</v>
      </c>
      <c r="N33" s="27">
        <f>N7+N14+N21</f>
        <v>1671647.61</v>
      </c>
      <c r="O33" s="41">
        <f>O7+O14+O21</f>
        <v>3.4236247147400381E-2</v>
      </c>
      <c r="P33" s="37"/>
    </row>
    <row r="34" spans="1:16" s="1" customFormat="1" x14ac:dyDescent="0.3">
      <c r="A34" s="26" t="s">
        <v>20</v>
      </c>
      <c r="B34" s="27">
        <f>B11+B18+B25</f>
        <v>10884960.989999998</v>
      </c>
      <c r="C34" s="28">
        <v>1</v>
      </c>
      <c r="D34" s="27">
        <f>D11+D18+D25</f>
        <v>1826479.16</v>
      </c>
      <c r="E34" s="27">
        <f>E11+E18+E25</f>
        <v>2775256.46</v>
      </c>
      <c r="F34" s="27">
        <f>F11+F18+F25</f>
        <v>4601735.62</v>
      </c>
      <c r="G34" s="28">
        <f>F34/B34</f>
        <v>0.42276087385408267</v>
      </c>
      <c r="H34" s="41">
        <f>H11+H18+H25</f>
        <v>11</v>
      </c>
      <c r="I34" s="31">
        <f>I11+I18+I25</f>
        <v>6283225.3699999992</v>
      </c>
      <c r="J34" s="32">
        <f>I34/B34</f>
        <v>0.57723912614591744</v>
      </c>
      <c r="K34" s="27">
        <f>K11+K18+K25</f>
        <v>0</v>
      </c>
      <c r="L34" s="33">
        <f>L11+L18+L25</f>
        <v>6283225.3699999992</v>
      </c>
      <c r="M34" s="28">
        <f>L34/B34</f>
        <v>0.57723912614591744</v>
      </c>
      <c r="N34" s="27">
        <f>N11+N18+N25</f>
        <v>0</v>
      </c>
      <c r="O34" s="41">
        <f>O11+O18+O25</f>
        <v>0</v>
      </c>
      <c r="P34" s="37"/>
    </row>
    <row r="35" spans="1:16" s="1" customFormat="1" x14ac:dyDescent="0.3">
      <c r="A35" s="26" t="s">
        <v>17</v>
      </c>
      <c r="B35" s="27">
        <f>B8+B15+B22</f>
        <v>108756169</v>
      </c>
      <c r="C35" s="28">
        <v>1</v>
      </c>
      <c r="D35" s="27">
        <f>D8+D15+D22</f>
        <v>25742746.800000001</v>
      </c>
      <c r="E35" s="27">
        <f>E8+E15+E22</f>
        <v>35800760.210000001</v>
      </c>
      <c r="F35" s="27">
        <f t="shared" ref="F35:F36" si="17">F8+F15+F22</f>
        <v>61543507.010000005</v>
      </c>
      <c r="G35" s="28">
        <f>F35/B35</f>
        <v>0.56588520518776275</v>
      </c>
      <c r="H35" s="41">
        <f>H8+H15+H22</f>
        <v>30</v>
      </c>
      <c r="I35" s="31">
        <f>I8+I15+I22</f>
        <v>47212661.989999995</v>
      </c>
      <c r="J35" s="32">
        <f>I35/B35</f>
        <v>0.43411479481223725</v>
      </c>
      <c r="K35" s="27">
        <f>K8+K15+K22</f>
        <v>0</v>
      </c>
      <c r="L35" s="33">
        <f>L8+L15+L22</f>
        <v>47212661.989999995</v>
      </c>
      <c r="M35" s="28">
        <f>L35/B35</f>
        <v>0.43411479481223725</v>
      </c>
      <c r="N35" s="27">
        <f t="shared" ref="N35:O36" si="18">N8+N15+N22</f>
        <v>819712.34</v>
      </c>
      <c r="O35" s="41">
        <f t="shared" si="18"/>
        <v>1.8606306683244662E-2</v>
      </c>
      <c r="P35" s="37"/>
    </row>
    <row r="36" spans="1:16" s="1" customFormat="1" x14ac:dyDescent="0.3">
      <c r="A36" s="26" t="s">
        <v>18</v>
      </c>
      <c r="B36" s="27">
        <f>B9+B16+B23</f>
        <v>25728089.609999999</v>
      </c>
      <c r="C36" s="28">
        <v>1</v>
      </c>
      <c r="D36" s="27">
        <f>D9+D16+D23</f>
        <v>9855651.1899999995</v>
      </c>
      <c r="E36" s="27">
        <f>E9+E16+E23</f>
        <v>9605257.1799999997</v>
      </c>
      <c r="F36" s="27">
        <f t="shared" si="17"/>
        <v>19460908.369999997</v>
      </c>
      <c r="G36" s="28">
        <f>F36/B36</f>
        <v>0.75640705023181853</v>
      </c>
      <c r="H36" s="41">
        <f>H9+H16+H23</f>
        <v>23</v>
      </c>
      <c r="I36" s="31">
        <f>I9+I16+I23</f>
        <v>6267181.2400000002</v>
      </c>
      <c r="J36" s="32">
        <f>I36/B36</f>
        <v>0.24359294976818141</v>
      </c>
      <c r="K36" s="27">
        <f>K9+K16+K23</f>
        <v>851777.5</v>
      </c>
      <c r="L36" s="33">
        <f>L9+L16+L23</f>
        <v>5415403.7400000002</v>
      </c>
      <c r="M36" s="28">
        <f>L36/B36</f>
        <v>0.21048604160237144</v>
      </c>
      <c r="N36" s="27">
        <f t="shared" si="18"/>
        <v>179793.6</v>
      </c>
      <c r="O36" s="41">
        <f t="shared" si="18"/>
        <v>1.3095032767505645E-2</v>
      </c>
      <c r="P36" s="37"/>
    </row>
    <row r="37" spans="1:16" s="43" customFormat="1" x14ac:dyDescent="0.3">
      <c r="A37" s="42"/>
      <c r="G37" s="44"/>
      <c r="H37" s="45"/>
      <c r="I37" s="44"/>
      <c r="J37" s="44"/>
      <c r="K37" s="46"/>
      <c r="L37" s="46"/>
      <c r="M37" s="47"/>
      <c r="N37" s="48"/>
    </row>
    <row r="38" spans="1:16" x14ac:dyDescent="0.3">
      <c r="A38" s="49"/>
    </row>
    <row r="39" spans="1:16" x14ac:dyDescent="0.3">
      <c r="A39" s="49"/>
    </row>
  </sheetData>
  <mergeCells count="11">
    <mergeCell ref="F4:G4"/>
    <mergeCell ref="A1:A2"/>
    <mergeCell ref="B1:O2"/>
    <mergeCell ref="A3:A4"/>
    <mergeCell ref="B3:C4"/>
    <mergeCell ref="D3:G3"/>
    <mergeCell ref="H3:H4"/>
    <mergeCell ref="I3:J4"/>
    <mergeCell ref="K3:K4"/>
    <mergeCell ref="L3:M4"/>
    <mergeCell ref="N3:O4"/>
  </mergeCells>
  <pageMargins left="0.74803149606299213" right="0.74803149606299213" top="0.98425196850393704" bottom="0.98425196850393704" header="0.51181102362204722" footer="0.51181102362204722"/>
  <pageSetup paperSize="8" scale="83" orientation="landscape" r:id="rId1"/>
  <headerFooter alignWithMargins="0">
    <oddHeader>&amp;C&amp;"Verdana,Standaard"EFRO-Vlaanderen 2014-2020</oddHeader>
    <oddFooter>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7A6AB-CD13-4293-ACF6-CDD082D0F84C}">
  <dimension ref="A1:Q36"/>
  <sheetViews>
    <sheetView zoomScale="80" zoomScaleNormal="80" zoomScaleSheetLayoutView="80" workbookViewId="0">
      <pane xSplit="1" ySplit="5" topLeftCell="B8" activePane="bottomRight" state="frozen"/>
      <selection activeCell="B34" sqref="B34"/>
      <selection pane="topRight" activeCell="B34" sqref="B34"/>
      <selection pane="bottomLeft" activeCell="B34" sqref="B34"/>
      <selection pane="bottomRight" activeCell="P1" sqref="P1:R1048576"/>
    </sheetView>
  </sheetViews>
  <sheetFormatPr defaultColWidth="9.109375" defaultRowHeight="13.8" x14ac:dyDescent="0.3"/>
  <cols>
    <col min="1" max="1" width="32.6640625" style="50" customWidth="1"/>
    <col min="2" max="2" width="12.88671875" style="50" customWidth="1"/>
    <col min="3" max="3" width="12.6640625" style="50" customWidth="1"/>
    <col min="4" max="4" width="18.109375" style="50" customWidth="1"/>
    <col min="5" max="5" width="17" style="50" bestFit="1" customWidth="1"/>
    <col min="6" max="6" width="17.88671875" style="50" customWidth="1"/>
    <col min="7" max="7" width="12.109375" style="50" customWidth="1"/>
    <col min="8" max="8" width="9.88671875" style="51" bestFit="1" customWidth="1"/>
    <col min="9" max="9" width="14" style="50" bestFit="1" customWidth="1"/>
    <col min="10" max="10" width="9.33203125" style="50" bestFit="1" customWidth="1"/>
    <col min="11" max="11" width="15.6640625" style="52" customWidth="1"/>
    <col min="12" max="12" width="14.33203125" style="52" customWidth="1"/>
    <col min="13" max="13" width="9.6640625" style="53" customWidth="1"/>
    <col min="14" max="14" width="10.6640625" style="52" customWidth="1"/>
    <col min="15" max="15" width="10.33203125" style="50" customWidth="1"/>
    <col min="16" max="16" width="12.6640625" style="50" bestFit="1" customWidth="1"/>
    <col min="17" max="17" width="11.33203125" style="50" bestFit="1" customWidth="1"/>
    <col min="18" max="16384" width="9.109375" style="50"/>
  </cols>
  <sheetData>
    <row r="1" spans="1:17" s="1" customFormat="1" ht="15.9" customHeight="1" x14ac:dyDescent="0.3">
      <c r="A1" s="99" t="s">
        <v>0</v>
      </c>
      <c r="B1" s="54" t="s">
        <v>1</v>
      </c>
      <c r="C1" s="55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7" s="1" customFormat="1" ht="15.9" customHeight="1" x14ac:dyDescent="0.3">
      <c r="A2" s="100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7" s="1" customFormat="1" x14ac:dyDescent="0.3">
      <c r="A3" s="2"/>
      <c r="B3" s="82" t="s">
        <v>2</v>
      </c>
      <c r="C3" s="83"/>
      <c r="D3" s="86" t="s">
        <v>3</v>
      </c>
      <c r="E3" s="74"/>
      <c r="F3" s="74"/>
      <c r="G3" s="75"/>
      <c r="H3" s="5" t="s">
        <v>4</v>
      </c>
      <c r="I3" s="89" t="s">
        <v>5</v>
      </c>
      <c r="J3" s="90"/>
      <c r="K3" s="93" t="s">
        <v>6</v>
      </c>
      <c r="L3" s="95" t="s">
        <v>7</v>
      </c>
      <c r="M3" s="96"/>
      <c r="N3" s="82" t="s">
        <v>8</v>
      </c>
      <c r="O3" s="83"/>
      <c r="P3" s="6"/>
    </row>
    <row r="4" spans="1:17" s="1" customFormat="1" ht="27.6" customHeight="1" x14ac:dyDescent="0.3">
      <c r="A4" s="7"/>
      <c r="B4" s="84"/>
      <c r="C4" s="85"/>
      <c r="D4" s="8" t="s">
        <v>9</v>
      </c>
      <c r="E4" s="8" t="s">
        <v>10</v>
      </c>
      <c r="F4" s="3" t="s">
        <v>11</v>
      </c>
      <c r="G4" s="4"/>
      <c r="H4" s="9"/>
      <c r="I4" s="91"/>
      <c r="J4" s="92"/>
      <c r="K4" s="94"/>
      <c r="L4" s="97"/>
      <c r="M4" s="98"/>
      <c r="N4" s="84"/>
      <c r="O4" s="85"/>
      <c r="P4" s="6"/>
    </row>
    <row r="5" spans="1:17" s="6" customFormat="1" ht="17.100000000000001" customHeight="1" x14ac:dyDescent="0.3">
      <c r="A5" s="57"/>
      <c r="B5" s="11" t="s">
        <v>12</v>
      </c>
      <c r="C5" s="11" t="s">
        <v>13</v>
      </c>
      <c r="D5" s="11" t="s">
        <v>12</v>
      </c>
      <c r="E5" s="11" t="s">
        <v>12</v>
      </c>
      <c r="F5" s="11" t="s">
        <v>12</v>
      </c>
      <c r="G5" s="12" t="s">
        <v>13</v>
      </c>
      <c r="H5" s="13" t="s">
        <v>14</v>
      </c>
      <c r="I5" s="11" t="s">
        <v>12</v>
      </c>
      <c r="J5" s="12" t="s">
        <v>13</v>
      </c>
      <c r="K5" s="11" t="s">
        <v>12</v>
      </c>
      <c r="L5" s="11" t="s">
        <v>12</v>
      </c>
      <c r="M5" s="14" t="s">
        <v>13</v>
      </c>
      <c r="N5" s="11" t="s">
        <v>12</v>
      </c>
      <c r="O5" s="12" t="s">
        <v>13</v>
      </c>
      <c r="P5" s="15"/>
    </row>
    <row r="6" spans="1:17" s="6" customFormat="1" ht="17.100000000000001" customHeight="1" x14ac:dyDescent="0.3">
      <c r="A6" s="16" t="s">
        <v>26</v>
      </c>
      <c r="B6" s="58">
        <v>160045354.20000002</v>
      </c>
      <c r="C6" s="59">
        <v>1</v>
      </c>
      <c r="D6" s="60">
        <f>SUM(D7:D11)</f>
        <v>26476932.030000001</v>
      </c>
      <c r="E6" s="60">
        <f>SUM(E7:E11)</f>
        <v>89730201.479999989</v>
      </c>
      <c r="F6" s="58">
        <f>D6+E6</f>
        <v>116207133.50999999</v>
      </c>
      <c r="G6" s="59">
        <f>F6/B6</f>
        <v>0.72608876459345528</v>
      </c>
      <c r="H6" s="61">
        <f>SUM(H7:H11)</f>
        <v>106</v>
      </c>
      <c r="I6" s="62">
        <f t="shared" ref="I6:I11" si="0">(B6-F6)</f>
        <v>43838220.690000027</v>
      </c>
      <c r="J6" s="63">
        <f t="shared" ref="J6:J11" si="1">(I6/B6)</f>
        <v>0.27391123540654466</v>
      </c>
      <c r="K6" s="58">
        <f>SUM(K7:K11)</f>
        <v>851777.5</v>
      </c>
      <c r="L6" s="64">
        <f t="shared" ref="L6:L11" si="2">B6-F6-K6</f>
        <v>42986443.190000027</v>
      </c>
      <c r="M6" s="59">
        <f t="shared" ref="M6:M11" si="3">L6/B6</f>
        <v>0.26858913465418183</v>
      </c>
      <c r="N6" s="58">
        <f>SUM(N7:N11)</f>
        <v>3129173.85</v>
      </c>
      <c r="O6" s="59">
        <f>N6/F6</f>
        <v>2.6927553890060671E-2</v>
      </c>
      <c r="P6" s="25"/>
    </row>
    <row r="7" spans="1:17" s="1" customFormat="1" ht="17.100000000000001" customHeight="1" x14ac:dyDescent="0.3">
      <c r="A7" s="26" t="s">
        <v>16</v>
      </c>
      <c r="B7" s="65">
        <v>60949319.544000007</v>
      </c>
      <c r="C7" s="66">
        <v>1</v>
      </c>
      <c r="D7" s="67">
        <f>'Stand van zaken per GTI-oproep'!D7</f>
        <v>5130943.87</v>
      </c>
      <c r="E7" s="65">
        <f>'Stand van zaken per GTI-oproep'!E7</f>
        <v>43695891.700000003</v>
      </c>
      <c r="F7" s="65">
        <f t="shared" ref="F7:F11" si="4">D7+E7</f>
        <v>48826835.57</v>
      </c>
      <c r="G7" s="66">
        <f>F7/B7</f>
        <v>0.8011055075807918</v>
      </c>
      <c r="H7" s="68">
        <f>'Stand van zaken per GTI-oproep'!H7</f>
        <v>56</v>
      </c>
      <c r="I7" s="69">
        <f t="shared" si="0"/>
        <v>12122483.974000007</v>
      </c>
      <c r="J7" s="70">
        <f t="shared" si="1"/>
        <v>0.1988944924192082</v>
      </c>
      <c r="K7" s="65">
        <f>'Stand van zaken per GTI-oproep'!K7</f>
        <v>0</v>
      </c>
      <c r="L7" s="71">
        <f t="shared" si="2"/>
        <v>12122483.974000007</v>
      </c>
      <c r="M7" s="66">
        <f t="shared" si="3"/>
        <v>0.1988944924192082</v>
      </c>
      <c r="N7" s="65">
        <f>'Stand van zaken per GTI-oproep'!N7</f>
        <v>1671647.61</v>
      </c>
      <c r="O7" s="66">
        <f>N7/F7</f>
        <v>3.4236247147400381E-2</v>
      </c>
      <c r="P7" s="35"/>
      <c r="Q7" s="36"/>
    </row>
    <row r="8" spans="1:17" s="1" customFormat="1" ht="17.100000000000001" customHeight="1" x14ac:dyDescent="0.3">
      <c r="A8" s="26" t="s">
        <v>17</v>
      </c>
      <c r="B8" s="65">
        <v>65253701.399999999</v>
      </c>
      <c r="C8" s="66">
        <v>1</v>
      </c>
      <c r="D8" s="67">
        <f>'Stand van zaken per GTI-oproep'!D8</f>
        <v>15814857.810000001</v>
      </c>
      <c r="E8" s="65">
        <f>'Stand van zaken per GTI-oproep'!E8</f>
        <v>28240760.210000001</v>
      </c>
      <c r="F8" s="65">
        <f t="shared" si="4"/>
        <v>44055618.020000003</v>
      </c>
      <c r="G8" s="66">
        <f t="shared" ref="G8:G11" si="5">F8/B8</f>
        <v>0.67514358687398546</v>
      </c>
      <c r="H8" s="68">
        <f>'Stand van zaken per GTI-oproep'!H8</f>
        <v>21</v>
      </c>
      <c r="I8" s="69">
        <f t="shared" si="0"/>
        <v>21198083.379999995</v>
      </c>
      <c r="J8" s="70">
        <f t="shared" si="1"/>
        <v>0.3248564131260146</v>
      </c>
      <c r="K8" s="65">
        <f>'Stand van zaken per GTI-oproep'!K8</f>
        <v>0</v>
      </c>
      <c r="L8" s="71">
        <f t="shared" si="2"/>
        <v>21198083.379999995</v>
      </c>
      <c r="M8" s="66">
        <f t="shared" si="3"/>
        <v>0.3248564131260146</v>
      </c>
      <c r="N8" s="65">
        <f>'Stand van zaken per GTI-oproep'!N8</f>
        <v>819712.34</v>
      </c>
      <c r="O8" s="66">
        <f t="shared" ref="O8:O18" si="6">N8/F8</f>
        <v>1.8606306683244662E-2</v>
      </c>
      <c r="P8" s="37"/>
    </row>
    <row r="9" spans="1:17" s="1" customFormat="1" ht="17.100000000000001" customHeight="1" x14ac:dyDescent="0.3">
      <c r="A9" s="26" t="s">
        <v>18</v>
      </c>
      <c r="B9" s="72">
        <v>15436853.766000001</v>
      </c>
      <c r="C9" s="66">
        <v>1</v>
      </c>
      <c r="D9" s="67">
        <f>'Stand van zaken per GTI-oproep'!D9</f>
        <v>4124651.19</v>
      </c>
      <c r="E9" s="65">
        <f>'Stand van zaken per GTI-oproep'!E9</f>
        <v>9605257.1799999997</v>
      </c>
      <c r="F9" s="65">
        <f t="shared" si="4"/>
        <v>13729908.369999999</v>
      </c>
      <c r="G9" s="66">
        <f t="shared" si="5"/>
        <v>0.88942400945977829</v>
      </c>
      <c r="H9" s="68">
        <f>'Stand van zaken per GTI-oproep'!H9</f>
        <v>19</v>
      </c>
      <c r="I9" s="69">
        <f t="shared" si="0"/>
        <v>1706945.3960000016</v>
      </c>
      <c r="J9" s="70">
        <f t="shared" si="1"/>
        <v>0.11057599054022169</v>
      </c>
      <c r="K9" s="65">
        <f>'Stand van zaken per GTI-oproep'!K9</f>
        <v>851777.5</v>
      </c>
      <c r="L9" s="71">
        <f t="shared" si="2"/>
        <v>855167.89600000158</v>
      </c>
      <c r="M9" s="66">
        <f t="shared" si="3"/>
        <v>5.5397810263871715E-2</v>
      </c>
      <c r="N9" s="65">
        <f>'Stand van zaken per GTI-oproep'!N9</f>
        <v>179793.6</v>
      </c>
      <c r="O9" s="66">
        <f t="shared" si="6"/>
        <v>1.3095032767505645E-2</v>
      </c>
      <c r="P9" s="37"/>
    </row>
    <row r="10" spans="1:17" s="1" customFormat="1" ht="17.25" customHeight="1" x14ac:dyDescent="0.3">
      <c r="A10" s="26" t="s">
        <v>19</v>
      </c>
      <c r="B10" s="65">
        <v>11874502.896</v>
      </c>
      <c r="C10" s="66">
        <v>1</v>
      </c>
      <c r="D10" s="67">
        <f>'Stand van zaken per GTI-oproep'!D10</f>
        <v>0</v>
      </c>
      <c r="E10" s="65">
        <f>'Stand van zaken per GTI-oproep'!E10</f>
        <v>7513252.3200000003</v>
      </c>
      <c r="F10" s="65">
        <f t="shared" si="4"/>
        <v>7513252.3200000003</v>
      </c>
      <c r="G10" s="66">
        <f t="shared" si="5"/>
        <v>0.63272141880826738</v>
      </c>
      <c r="H10" s="68">
        <f>'Stand van zaken per GTI-oproep'!H10</f>
        <v>3</v>
      </c>
      <c r="I10" s="69">
        <f t="shared" si="0"/>
        <v>4361250.5759999994</v>
      </c>
      <c r="J10" s="70">
        <f t="shared" si="1"/>
        <v>0.36727858119173257</v>
      </c>
      <c r="K10" s="65">
        <f>'Stand van zaken per GTI-oproep'!K10</f>
        <v>0</v>
      </c>
      <c r="L10" s="71">
        <f t="shared" si="2"/>
        <v>4361250.5759999994</v>
      </c>
      <c r="M10" s="66">
        <f t="shared" si="3"/>
        <v>0.36727858119173257</v>
      </c>
      <c r="N10" s="65">
        <f>'Stand van zaken per GTI-oproep'!N10</f>
        <v>458020.3</v>
      </c>
      <c r="O10" s="66">
        <f t="shared" si="6"/>
        <v>6.0961655551054351E-2</v>
      </c>
      <c r="P10" s="37"/>
    </row>
    <row r="11" spans="1:17" s="1" customFormat="1" ht="17.100000000000001" customHeight="1" x14ac:dyDescent="0.3">
      <c r="A11" s="26" t="s">
        <v>20</v>
      </c>
      <c r="B11" s="65">
        <v>6530976.5939999996</v>
      </c>
      <c r="C11" s="66">
        <v>1</v>
      </c>
      <c r="D11" s="67">
        <f>'Stand van zaken per GTI-oproep'!D11</f>
        <v>1406479.16</v>
      </c>
      <c r="E11" s="65">
        <f>'Stand van zaken per GTI-oproep'!E11</f>
        <v>675040.07</v>
      </c>
      <c r="F11" s="65">
        <f t="shared" si="4"/>
        <v>2081519.23</v>
      </c>
      <c r="G11" s="66">
        <f t="shared" si="5"/>
        <v>0.31871485068745908</v>
      </c>
      <c r="H11" s="68">
        <f>'Stand van zaken per GTI-oproep'!H11</f>
        <v>7</v>
      </c>
      <c r="I11" s="69">
        <f t="shared" si="0"/>
        <v>4449457.3640000001</v>
      </c>
      <c r="J11" s="70">
        <f t="shared" si="1"/>
        <v>0.68128514931254103</v>
      </c>
      <c r="K11" s="65">
        <f>'Stand van zaken per GTI-oproep'!K11</f>
        <v>0</v>
      </c>
      <c r="L11" s="71">
        <f t="shared" si="2"/>
        <v>4449457.3640000001</v>
      </c>
      <c r="M11" s="66">
        <f t="shared" si="3"/>
        <v>0.68128514931254103</v>
      </c>
      <c r="N11" s="65">
        <f>'Stand van zaken per GTI-oproep'!N11</f>
        <v>0</v>
      </c>
      <c r="O11" s="66">
        <f t="shared" si="6"/>
        <v>0</v>
      </c>
      <c r="P11" s="37"/>
    </row>
    <row r="12" spans="1:17" s="1" customFormat="1" ht="17.100000000000001" customHeight="1" x14ac:dyDescent="0.3">
      <c r="B12" s="65"/>
      <c r="C12" s="66"/>
      <c r="D12" s="67"/>
      <c r="E12" s="65"/>
      <c r="F12" s="65"/>
      <c r="G12" s="66"/>
      <c r="H12" s="68"/>
      <c r="I12" s="69"/>
      <c r="J12" s="70"/>
      <c r="K12" s="65"/>
      <c r="L12" s="71"/>
      <c r="M12" s="59" t="s">
        <v>23</v>
      </c>
      <c r="N12" s="65"/>
      <c r="O12" s="59" t="s">
        <v>23</v>
      </c>
      <c r="P12" s="37"/>
    </row>
    <row r="13" spans="1:17" s="6" customFormat="1" ht="17.100000000000001" customHeight="1" x14ac:dyDescent="0.3">
      <c r="A13" s="16" t="s">
        <v>27</v>
      </c>
      <c r="B13" s="58">
        <v>106696902.8</v>
      </c>
      <c r="C13" s="59">
        <v>1</v>
      </c>
      <c r="D13" s="60">
        <f>SUM(D14:D18)</f>
        <v>33348819.59</v>
      </c>
      <c r="E13" s="60">
        <f>SUM(E14:E18)</f>
        <v>25213818.710000001</v>
      </c>
      <c r="F13" s="58">
        <f>D13+E13</f>
        <v>58562638.299999997</v>
      </c>
      <c r="G13" s="59">
        <f>F13/B13</f>
        <v>0.54886914955510779</v>
      </c>
      <c r="H13" s="61">
        <f>SUM(H14:H18)</f>
        <v>45</v>
      </c>
      <c r="I13" s="62">
        <f t="shared" ref="I13:I18" si="7">(B13-F13)</f>
        <v>48134264.5</v>
      </c>
      <c r="J13" s="63">
        <f t="shared" ref="J13:J18" si="8">(I13/B13)</f>
        <v>0.45113085044489221</v>
      </c>
      <c r="K13" s="58">
        <f>SUM(K14:K18)</f>
        <v>0</v>
      </c>
      <c r="L13" s="64">
        <f t="shared" ref="L13:L18" si="9">B13-F13-K13</f>
        <v>48134264.5</v>
      </c>
      <c r="M13" s="59">
        <f t="shared" ref="M13:M18" si="10">L13/B13</f>
        <v>0.45113085044489221</v>
      </c>
      <c r="N13" s="58">
        <f>SUM(N14:N18)</f>
        <v>0</v>
      </c>
      <c r="O13" s="59">
        <f t="shared" si="6"/>
        <v>0</v>
      </c>
      <c r="P13" s="25"/>
    </row>
    <row r="14" spans="1:17" s="1" customFormat="1" ht="17.100000000000001" customHeight="1" x14ac:dyDescent="0.3">
      <c r="A14" s="26" t="s">
        <v>16</v>
      </c>
      <c r="B14" s="65">
        <v>40632879.696000002</v>
      </c>
      <c r="C14" s="66">
        <v>1</v>
      </c>
      <c r="D14" s="65">
        <f>'Stand van zaken per GTI-oproep'!D21+'Stand van zaken per GTI-oproep'!D14</f>
        <v>13448619.789999999</v>
      </c>
      <c r="E14" s="65">
        <f>'Stand van zaken per GTI-oproep'!E21+'Stand van zaken per GTI-oproep'!E14</f>
        <v>13551315.84</v>
      </c>
      <c r="F14" s="65">
        <f>D14+E14</f>
        <v>26999935.629999999</v>
      </c>
      <c r="G14" s="66">
        <f>F14/B14</f>
        <v>0.66448491546755761</v>
      </c>
      <c r="H14" s="68">
        <f>'Stand van zaken per GTI-oproep'!H21+'Stand van zaken per GTI-oproep'!H14</f>
        <v>24</v>
      </c>
      <c r="I14" s="69">
        <f t="shared" si="7"/>
        <v>13632944.066000003</v>
      </c>
      <c r="J14" s="70">
        <f t="shared" si="8"/>
        <v>0.33551508453244239</v>
      </c>
      <c r="K14" s="65">
        <f>'Stand van zaken per GTI-oproep'!K14+'Stand van zaken per GTI-oproep'!K21</f>
        <v>0</v>
      </c>
      <c r="L14" s="71">
        <f t="shared" si="9"/>
        <v>13632944.066000003</v>
      </c>
      <c r="M14" s="66">
        <f t="shared" si="10"/>
        <v>0.33551508453244239</v>
      </c>
      <c r="N14" s="65">
        <f>'Stand van zaken per GTI-oproep'!N14+'Stand van zaken per GTI-oproep'!N21</f>
        <v>0</v>
      </c>
      <c r="O14" s="66">
        <f t="shared" si="6"/>
        <v>0</v>
      </c>
      <c r="P14" s="37"/>
    </row>
    <row r="15" spans="1:17" s="1" customFormat="1" ht="17.100000000000001" customHeight="1" x14ac:dyDescent="0.3">
      <c r="A15" s="26" t="s">
        <v>17</v>
      </c>
      <c r="B15" s="65">
        <v>43502467.600000001</v>
      </c>
      <c r="C15" s="66">
        <v>1</v>
      </c>
      <c r="D15" s="65">
        <f>'Stand van zaken per GTI-oproep'!D22+'Stand van zaken per GTI-oproep'!D15</f>
        <v>9927888.9900000002</v>
      </c>
      <c r="E15" s="65">
        <f>'Stand van zaken per GTI-oproep'!E22+'Stand van zaken per GTI-oproep'!E15</f>
        <v>7560000</v>
      </c>
      <c r="F15" s="65">
        <f t="shared" ref="F15:F18" si="11">D15+E15</f>
        <v>17487888.990000002</v>
      </c>
      <c r="G15" s="66">
        <f t="shared" ref="G15:G18" si="12">F15/B15</f>
        <v>0.40199763265842881</v>
      </c>
      <c r="H15" s="68">
        <f>'Stand van zaken per GTI-oproep'!H15+'Stand van zaken per GTI-oproep'!H22</f>
        <v>9</v>
      </c>
      <c r="I15" s="69">
        <f t="shared" si="7"/>
        <v>26014578.609999999</v>
      </c>
      <c r="J15" s="70">
        <f t="shared" si="8"/>
        <v>0.59800236734157119</v>
      </c>
      <c r="K15" s="65">
        <f>'Stand van zaken per GTI-oproep'!K15+'Stand van zaken per GTI-oproep'!K22</f>
        <v>0</v>
      </c>
      <c r="L15" s="71">
        <f t="shared" si="9"/>
        <v>26014578.609999999</v>
      </c>
      <c r="M15" s="66">
        <f t="shared" si="10"/>
        <v>0.59800236734157119</v>
      </c>
      <c r="N15" s="65">
        <f>'Stand van zaken per GTI-oproep'!N15+'Stand van zaken per GTI-oproep'!N22</f>
        <v>0</v>
      </c>
      <c r="O15" s="66">
        <f t="shared" si="6"/>
        <v>0</v>
      </c>
      <c r="P15" s="37"/>
    </row>
    <row r="16" spans="1:17" s="1" customFormat="1" ht="17.100000000000001" customHeight="1" x14ac:dyDescent="0.3">
      <c r="A16" s="26" t="s">
        <v>18</v>
      </c>
      <c r="B16" s="65">
        <v>10291235.843999999</v>
      </c>
      <c r="C16" s="66">
        <v>1</v>
      </c>
      <c r="D16" s="65">
        <f>'Stand van zaken per GTI-oproep'!D23+'Stand van zaken per GTI-oproep'!D16</f>
        <v>5731000</v>
      </c>
      <c r="E16" s="65">
        <f>'Stand van zaken per GTI-oproep'!E23+'Stand van zaken per GTI-oproep'!E16</f>
        <v>0</v>
      </c>
      <c r="F16" s="65">
        <f t="shared" si="11"/>
        <v>5731000</v>
      </c>
      <c r="G16" s="66">
        <f t="shared" si="12"/>
        <v>0.55688161138987891</v>
      </c>
      <c r="H16" s="68">
        <f>'Stand van zaken per GTI-oproep'!H16+'Stand van zaken per GTI-oproep'!H23</f>
        <v>4</v>
      </c>
      <c r="I16" s="69">
        <f t="shared" si="7"/>
        <v>4560235.8439999986</v>
      </c>
      <c r="J16" s="70">
        <f t="shared" si="8"/>
        <v>0.44311838861012104</v>
      </c>
      <c r="K16" s="65">
        <f>'Stand van zaken per GTI-oproep'!K16+'Stand van zaken per GTI-oproep'!K23</f>
        <v>0</v>
      </c>
      <c r="L16" s="71">
        <f t="shared" si="9"/>
        <v>4560235.8439999986</v>
      </c>
      <c r="M16" s="66">
        <f t="shared" si="10"/>
        <v>0.44311838861012104</v>
      </c>
      <c r="N16" s="65">
        <f>'Stand van zaken per GTI-oproep'!N16+'Stand van zaken per GTI-oproep'!N23</f>
        <v>0</v>
      </c>
      <c r="O16" s="66">
        <f t="shared" si="6"/>
        <v>0</v>
      </c>
      <c r="P16" s="37"/>
    </row>
    <row r="17" spans="1:16" s="1" customFormat="1" ht="17.100000000000001" customHeight="1" x14ac:dyDescent="0.3">
      <c r="A17" s="26" t="s">
        <v>19</v>
      </c>
      <c r="B17" s="65">
        <v>7916335.2639999995</v>
      </c>
      <c r="C17" s="66">
        <v>1</v>
      </c>
      <c r="D17" s="65">
        <f>'Stand van zaken per GTI-oproep'!D24+'Stand van zaken per GTI-oproep'!D17</f>
        <v>3821310.81</v>
      </c>
      <c r="E17" s="65">
        <f>'Stand van zaken per GTI-oproep'!E24+'Stand van zaken per GTI-oproep'!E17</f>
        <v>2002286.48</v>
      </c>
      <c r="F17" s="65">
        <f t="shared" si="11"/>
        <v>5823597.29</v>
      </c>
      <c r="G17" s="66">
        <f t="shared" si="12"/>
        <v>0.73564308430482361</v>
      </c>
      <c r="H17" s="68">
        <f>'Stand van zaken per GTI-oproep'!H17+'Stand van zaken per GTI-oproep'!H24</f>
        <v>4</v>
      </c>
      <c r="I17" s="69">
        <f t="shared" si="7"/>
        <v>2092737.9739999995</v>
      </c>
      <c r="J17" s="70">
        <f t="shared" si="8"/>
        <v>0.26435691569517633</v>
      </c>
      <c r="K17" s="65">
        <f>'Stand van zaken per GTI-oproep'!K17+'Stand van zaken per GTI-oproep'!K24</f>
        <v>0</v>
      </c>
      <c r="L17" s="71">
        <f t="shared" si="9"/>
        <v>2092737.9739999995</v>
      </c>
      <c r="M17" s="66">
        <f t="shared" si="10"/>
        <v>0.26435691569517633</v>
      </c>
      <c r="N17" s="65">
        <f>'Stand van zaken per GTI-oproep'!N17+'Stand van zaken per GTI-oproep'!N24</f>
        <v>0</v>
      </c>
      <c r="O17" s="66">
        <f t="shared" si="6"/>
        <v>0</v>
      </c>
      <c r="P17" s="37"/>
    </row>
    <row r="18" spans="1:16" s="1" customFormat="1" ht="17.100000000000001" customHeight="1" x14ac:dyDescent="0.3">
      <c r="A18" s="26" t="s">
        <v>20</v>
      </c>
      <c r="B18" s="65">
        <v>4353984.3959999997</v>
      </c>
      <c r="C18" s="66">
        <v>1</v>
      </c>
      <c r="D18" s="65">
        <f>'Stand van zaken per GTI-oproep'!D25+'Stand van zaken per GTI-oproep'!D18</f>
        <v>420000</v>
      </c>
      <c r="E18" s="65">
        <f>'Stand van zaken per GTI-oproep'!E25+'Stand van zaken per GTI-oproep'!E18</f>
        <v>2100216.39</v>
      </c>
      <c r="F18" s="65">
        <f t="shared" si="11"/>
        <v>2520216.39</v>
      </c>
      <c r="G18" s="66">
        <f t="shared" si="12"/>
        <v>0.57882990860401795</v>
      </c>
      <c r="H18" s="68">
        <f>'Stand van zaken per GTI-oproep'!H25+'Stand van zaken per GTI-oproep'!H18</f>
        <v>4</v>
      </c>
      <c r="I18" s="69">
        <f t="shared" si="7"/>
        <v>1833768.0059999996</v>
      </c>
      <c r="J18" s="70">
        <f t="shared" si="8"/>
        <v>0.42117009139598205</v>
      </c>
      <c r="K18" s="65">
        <f>'Stand van zaken per GTI-oproep'!K18+'Stand van zaken per GTI-oproep'!K25</f>
        <v>0</v>
      </c>
      <c r="L18" s="71">
        <f t="shared" si="9"/>
        <v>1833768.0059999996</v>
      </c>
      <c r="M18" s="66">
        <f t="shared" si="10"/>
        <v>0.42117009139598205</v>
      </c>
      <c r="N18" s="65">
        <f>'Stand van zaken per GTI-oproep'!N18+'Stand van zaken per GTI-oproep'!N25</f>
        <v>0</v>
      </c>
      <c r="O18" s="66">
        <f t="shared" si="6"/>
        <v>0</v>
      </c>
      <c r="P18" s="37"/>
    </row>
    <row r="19" spans="1:16" s="1" customFormat="1" ht="17.100000000000001" customHeight="1" x14ac:dyDescent="0.3">
      <c r="A19" s="26"/>
      <c r="B19" s="65"/>
      <c r="C19" s="66"/>
      <c r="D19" s="67"/>
      <c r="E19" s="65"/>
      <c r="F19" s="65"/>
      <c r="G19" s="66"/>
      <c r="H19" s="68"/>
      <c r="I19" s="69"/>
      <c r="J19" s="70"/>
      <c r="K19" s="65"/>
      <c r="L19" s="71"/>
      <c r="M19" s="59" t="s">
        <v>23</v>
      </c>
      <c r="N19" s="65"/>
      <c r="O19" s="59" t="s">
        <v>23</v>
      </c>
      <c r="P19" s="37"/>
    </row>
    <row r="20" spans="1:16" s="1" customFormat="1" ht="17.100000000000001" customHeight="1" x14ac:dyDescent="0.3">
      <c r="A20" s="16"/>
      <c r="B20" s="58"/>
      <c r="C20" s="59"/>
      <c r="D20" s="67"/>
      <c r="E20" s="65"/>
      <c r="F20" s="58"/>
      <c r="G20" s="59"/>
      <c r="H20" s="61"/>
      <c r="I20" s="62"/>
      <c r="J20" s="63"/>
      <c r="K20" s="58"/>
      <c r="L20" s="64"/>
      <c r="M20" s="59"/>
      <c r="N20" s="58"/>
      <c r="O20" s="59"/>
      <c r="P20" s="37"/>
    </row>
    <row r="21" spans="1:16" s="1" customFormat="1" ht="17.100000000000001" customHeight="1" x14ac:dyDescent="0.3">
      <c r="A21" s="40" t="s">
        <v>28</v>
      </c>
      <c r="B21" s="58">
        <v>266742257</v>
      </c>
      <c r="C21" s="59">
        <v>1</v>
      </c>
      <c r="D21" s="58">
        <f>D6+D13</f>
        <v>59825751.620000005</v>
      </c>
      <c r="E21" s="58">
        <f>E6+E13</f>
        <v>114944020.19</v>
      </c>
      <c r="F21" s="58">
        <f>F13+F6</f>
        <v>174769771.81</v>
      </c>
      <c r="G21" s="59">
        <f>F21/B21</f>
        <v>0.65520091857811646</v>
      </c>
      <c r="H21" s="61">
        <f>+H13+H6</f>
        <v>151</v>
      </c>
      <c r="I21" s="62">
        <f>(B21-F21)</f>
        <v>91972485.189999998</v>
      </c>
      <c r="J21" s="63">
        <f>(I21/B21)</f>
        <v>0.34479908142188359</v>
      </c>
      <c r="K21" s="58">
        <f>K6+K13</f>
        <v>851777.5</v>
      </c>
      <c r="L21" s="64">
        <f>B21-F21-K21</f>
        <v>91120707.689999998</v>
      </c>
      <c r="M21" s="59">
        <f>L21/B21</f>
        <v>0.34160582097046588</v>
      </c>
      <c r="N21" s="58">
        <f>N13+N6</f>
        <v>3129173.85</v>
      </c>
      <c r="O21" s="59">
        <f>N21/F21</f>
        <v>1.790454846735089E-2</v>
      </c>
      <c r="P21" s="25"/>
    </row>
    <row r="22" spans="1:16" s="1" customFormat="1" ht="17.100000000000001" customHeight="1" x14ac:dyDescent="0.3">
      <c r="A22" s="40"/>
      <c r="B22" s="58"/>
      <c r="C22" s="59"/>
      <c r="D22" s="60"/>
      <c r="E22" s="65"/>
      <c r="F22" s="58"/>
      <c r="G22" s="59"/>
      <c r="H22" s="61"/>
      <c r="I22" s="62"/>
      <c r="J22" s="63"/>
      <c r="K22" s="58"/>
      <c r="L22" s="64"/>
      <c r="M22" s="59"/>
      <c r="N22" s="58"/>
      <c r="O22" s="59"/>
      <c r="P22" s="25"/>
    </row>
    <row r="23" spans="1:16" s="1" customFormat="1" ht="17.100000000000001" customHeight="1" x14ac:dyDescent="0.3">
      <c r="A23" s="40"/>
      <c r="B23" s="58"/>
      <c r="C23" s="59"/>
      <c r="D23" s="60"/>
      <c r="E23" s="65"/>
      <c r="F23" s="58"/>
      <c r="G23" s="59"/>
      <c r="H23" s="61"/>
      <c r="I23" s="62"/>
      <c r="J23" s="63"/>
      <c r="K23" s="58"/>
      <c r="L23" s="64"/>
      <c r="M23" s="59"/>
      <c r="N23" s="58"/>
      <c r="O23" s="59"/>
      <c r="P23" s="25"/>
    </row>
    <row r="24" spans="1:16" s="1" customFormat="1" ht="17.100000000000001" customHeight="1" x14ac:dyDescent="0.3">
      <c r="A24" s="40" t="s">
        <v>25</v>
      </c>
      <c r="B24" s="58"/>
      <c r="C24" s="59"/>
      <c r="D24" s="60"/>
      <c r="E24" s="65"/>
      <c r="F24" s="58"/>
      <c r="G24" s="59" t="s">
        <v>23</v>
      </c>
      <c r="H24" s="61"/>
      <c r="I24" s="62"/>
      <c r="J24" s="63" t="s">
        <v>23</v>
      </c>
      <c r="K24" s="58"/>
      <c r="L24" s="64"/>
      <c r="M24" s="59" t="s">
        <v>23</v>
      </c>
      <c r="N24" s="58"/>
      <c r="O24" s="59" t="s">
        <v>23</v>
      </c>
      <c r="P24" s="25"/>
    </row>
    <row r="25" spans="1:16" s="1" customFormat="1" ht="17.100000000000001" customHeight="1" x14ac:dyDescent="0.3">
      <c r="A25" s="26" t="s">
        <v>19</v>
      </c>
      <c r="B25" s="65">
        <v>19790838.16</v>
      </c>
      <c r="C25" s="66">
        <v>1</v>
      </c>
      <c r="D25" s="65">
        <f>D10+D17</f>
        <v>3821310.81</v>
      </c>
      <c r="E25" s="65">
        <f>E17+E10</f>
        <v>9515538.8000000007</v>
      </c>
      <c r="F25" s="65">
        <f>D25+E25</f>
        <v>13336849.610000001</v>
      </c>
      <c r="G25" s="66">
        <f>E25/B25</f>
        <v>0.480805245491432</v>
      </c>
      <c r="H25" s="68">
        <f>H10+H17</f>
        <v>7</v>
      </c>
      <c r="I25" s="69">
        <f>I10+I17</f>
        <v>6453988.5499999989</v>
      </c>
      <c r="J25" s="70">
        <f>I25/B25</f>
        <v>0.32610991499311004</v>
      </c>
      <c r="K25" s="65">
        <f>K10+K17</f>
        <v>0</v>
      </c>
      <c r="L25" s="71">
        <f>L10+L17</f>
        <v>6453988.5499999989</v>
      </c>
      <c r="M25" s="66">
        <f>L25/B25</f>
        <v>0.32610991499311004</v>
      </c>
      <c r="N25" s="65">
        <f>N10+N17</f>
        <v>458020.3</v>
      </c>
      <c r="O25" s="67">
        <f>O10+O17</f>
        <v>6.0961655551054351E-2</v>
      </c>
      <c r="P25" s="37"/>
    </row>
    <row r="26" spans="1:16" s="1" customFormat="1" ht="17.100000000000001" customHeight="1" x14ac:dyDescent="0.3">
      <c r="A26" s="26" t="s">
        <v>16</v>
      </c>
      <c r="B26" s="65">
        <v>101582199.24000001</v>
      </c>
      <c r="C26" s="66">
        <v>1</v>
      </c>
      <c r="D26" s="65">
        <f>D7+D14</f>
        <v>18579563.66</v>
      </c>
      <c r="E26" s="65">
        <f>E14+E7</f>
        <v>57247207.540000007</v>
      </c>
      <c r="F26" s="65">
        <f t="shared" ref="F26:F29" si="13">D26+E26</f>
        <v>75826771.200000003</v>
      </c>
      <c r="G26" s="66">
        <f t="shared" ref="G26:G29" si="14">E26/B26</f>
        <v>0.56355550449096581</v>
      </c>
      <c r="H26" s="68">
        <f>H7+H14</f>
        <v>80</v>
      </c>
      <c r="I26" s="69">
        <f>I7+I14</f>
        <v>25755428.04000001</v>
      </c>
      <c r="J26" s="70">
        <f>I26/B26</f>
        <v>0.25354272926450189</v>
      </c>
      <c r="K26" s="65">
        <f>K7+K14</f>
        <v>0</v>
      </c>
      <c r="L26" s="71">
        <f>L7+L14</f>
        <v>25755428.04000001</v>
      </c>
      <c r="M26" s="66">
        <f>L26/B26</f>
        <v>0.25354272926450189</v>
      </c>
      <c r="N26" s="65">
        <f>N7+N14</f>
        <v>1671647.61</v>
      </c>
      <c r="O26" s="67">
        <f>O7+O14</f>
        <v>3.4236247147400381E-2</v>
      </c>
      <c r="P26" s="37"/>
    </row>
    <row r="27" spans="1:16" s="1" customFormat="1" ht="17.100000000000001" customHeight="1" x14ac:dyDescent="0.3">
      <c r="A27" s="26" t="s">
        <v>20</v>
      </c>
      <c r="B27" s="65">
        <v>10884960.989999998</v>
      </c>
      <c r="C27" s="66">
        <v>1</v>
      </c>
      <c r="D27" s="65">
        <f>D18+D11</f>
        <v>1826479.16</v>
      </c>
      <c r="E27" s="65">
        <f>E18+E11</f>
        <v>2775256.46</v>
      </c>
      <c r="F27" s="65">
        <f t="shared" si="13"/>
        <v>4601735.62</v>
      </c>
      <c r="G27" s="66">
        <f t="shared" si="14"/>
        <v>0.25496246266290024</v>
      </c>
      <c r="H27" s="68">
        <f>H11+H18</f>
        <v>11</v>
      </c>
      <c r="I27" s="69">
        <f>I11+I18</f>
        <v>6283225.3699999992</v>
      </c>
      <c r="J27" s="70">
        <f>I27/B27</f>
        <v>0.57723912614591744</v>
      </c>
      <c r="K27" s="65">
        <f>K11+K18</f>
        <v>0</v>
      </c>
      <c r="L27" s="71">
        <f>L11+L18</f>
        <v>6283225.3699999992</v>
      </c>
      <c r="M27" s="66">
        <f>L27/B27</f>
        <v>0.57723912614591744</v>
      </c>
      <c r="N27" s="65">
        <f>N11+N18</f>
        <v>0</v>
      </c>
      <c r="O27" s="67">
        <f>O11+O18</f>
        <v>0</v>
      </c>
      <c r="P27" s="37"/>
    </row>
    <row r="28" spans="1:16" s="1" customFormat="1" ht="17.100000000000001" customHeight="1" x14ac:dyDescent="0.3">
      <c r="A28" s="26" t="s">
        <v>17</v>
      </c>
      <c r="B28" s="65">
        <v>108756169</v>
      </c>
      <c r="C28" s="66">
        <v>1</v>
      </c>
      <c r="D28" s="65">
        <f>D15+D8</f>
        <v>25742746.800000001</v>
      </c>
      <c r="E28" s="65">
        <f>E15+E8</f>
        <v>35800760.210000001</v>
      </c>
      <c r="F28" s="65">
        <f t="shared" si="13"/>
        <v>61543507.010000005</v>
      </c>
      <c r="G28" s="66">
        <f t="shared" si="14"/>
        <v>0.32918371931618889</v>
      </c>
      <c r="H28" s="68">
        <f>H15+H8</f>
        <v>30</v>
      </c>
      <c r="I28" s="69">
        <f>I8+I15</f>
        <v>47212661.989999995</v>
      </c>
      <c r="J28" s="70">
        <f>I28/B28</f>
        <v>0.43411479481223725</v>
      </c>
      <c r="K28" s="65">
        <f>K8+K15</f>
        <v>0</v>
      </c>
      <c r="L28" s="71">
        <f>L8+L15</f>
        <v>47212661.989999995</v>
      </c>
      <c r="M28" s="66">
        <f>L28/B28</f>
        <v>0.43411479481223725</v>
      </c>
      <c r="N28" s="65">
        <f t="shared" ref="N28:O29" si="15">N8+N15</f>
        <v>819712.34</v>
      </c>
      <c r="O28" s="67">
        <f t="shared" si="15"/>
        <v>1.8606306683244662E-2</v>
      </c>
      <c r="P28" s="37"/>
    </row>
    <row r="29" spans="1:16" s="1" customFormat="1" ht="17.100000000000001" customHeight="1" x14ac:dyDescent="0.3">
      <c r="A29" s="26" t="s">
        <v>18</v>
      </c>
      <c r="B29" s="65">
        <v>25728089.609999999</v>
      </c>
      <c r="C29" s="66">
        <v>1</v>
      </c>
      <c r="D29" s="65">
        <f>D16+D9</f>
        <v>9855651.1899999995</v>
      </c>
      <c r="E29" s="65">
        <f>E16+E9</f>
        <v>9605257.1799999997</v>
      </c>
      <c r="F29" s="65">
        <f t="shared" si="13"/>
        <v>19460908.369999997</v>
      </c>
      <c r="G29" s="66">
        <f t="shared" si="14"/>
        <v>0.37333736494242564</v>
      </c>
      <c r="H29" s="68">
        <f>H16+H9</f>
        <v>23</v>
      </c>
      <c r="I29" s="69">
        <f>I9+I16</f>
        <v>6267181.2400000002</v>
      </c>
      <c r="J29" s="70">
        <f>I29/B29</f>
        <v>0.24359294976818141</v>
      </c>
      <c r="K29" s="65">
        <f>K9+K16</f>
        <v>851777.5</v>
      </c>
      <c r="L29" s="71">
        <f>L9+L16</f>
        <v>5415403.7400000002</v>
      </c>
      <c r="M29" s="66">
        <f>L29/B29</f>
        <v>0.21048604160237144</v>
      </c>
      <c r="N29" s="65">
        <f t="shared" si="15"/>
        <v>179793.6</v>
      </c>
      <c r="O29" s="67">
        <f t="shared" si="15"/>
        <v>1.3095032767505645E-2</v>
      </c>
      <c r="P29" s="37"/>
    </row>
    <row r="30" spans="1:16" s="43" customFormat="1" ht="17.100000000000001" customHeight="1" x14ac:dyDescent="0.3">
      <c r="A30" s="42"/>
      <c r="H30" s="73"/>
      <c r="K30" s="48"/>
      <c r="L30" s="48"/>
      <c r="M30" s="47"/>
      <c r="N30" s="48"/>
    </row>
    <row r="31" spans="1:16" x14ac:dyDescent="0.3">
      <c r="H31" s="50"/>
    </row>
    <row r="32" spans="1:16" x14ac:dyDescent="0.3">
      <c r="H32" s="50"/>
    </row>
    <row r="33" spans="8:8" x14ac:dyDescent="0.3">
      <c r="H33" s="50"/>
    </row>
    <row r="34" spans="8:8" x14ac:dyDescent="0.3">
      <c r="H34" s="50"/>
    </row>
    <row r="35" spans="8:8" x14ac:dyDescent="0.3">
      <c r="H35" s="50"/>
    </row>
    <row r="36" spans="8:8" x14ac:dyDescent="0.3">
      <c r="H36" s="50"/>
    </row>
  </sheetData>
  <mergeCells count="7">
    <mergeCell ref="N3:O4"/>
    <mergeCell ref="A1:A2"/>
    <mergeCell ref="B3:C4"/>
    <mergeCell ref="D3:G3"/>
    <mergeCell ref="I3:J4"/>
    <mergeCell ref="K3:K4"/>
    <mergeCell ref="L3:M4"/>
  </mergeCells>
  <pageMargins left="0.74803149606299213" right="0.74803149606299213" top="0.98425196850393704" bottom="0.98425196850393704" header="0.51181102362204722" footer="0.51181102362204722"/>
  <pageSetup paperSize="8" scale="64" orientation="landscape" r:id="rId1"/>
  <headerFooter alignWithMargins="0">
    <oddHeader>&amp;C&amp;"Verdana,Standaard"EFRO-Vlaanderen 2014-2020</oddHeader>
    <oddFooter>&amp;R&amp;G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9096C2A0C734FAD52D674B2800480" ma:contentTypeVersion="6" ma:contentTypeDescription="Een nieuw document maken." ma:contentTypeScope="" ma:versionID="9fd4b889eb2910c840253ded6292b6c8">
  <xsd:schema xmlns:xsd="http://www.w3.org/2001/XMLSchema" xmlns:xs="http://www.w3.org/2001/XMLSchema" xmlns:p="http://schemas.microsoft.com/office/2006/metadata/properties" xmlns:ns2="c5121a0e-fb85-4454-a295-340387a64868" targetNamespace="http://schemas.microsoft.com/office/2006/metadata/properties" ma:root="true" ma:fieldsID="27fc4f424275a16df04d70ba67c487a0" ns2:_="">
    <xsd:import namespace="c5121a0e-fb85-4454-a295-340387a648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121a0e-fb85-4454-a295-340387a648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7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75C46D-4BBA-4CAC-ABA4-C8B3D1C30E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637BDA-E98D-4502-A577-BA656AE908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121a0e-fb85-4454-a295-340387a648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7017A7-AA4D-4297-BBA0-C4DBB4F61DA5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5121a0e-fb85-4454-a295-340387a6486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Stand van zaken per GTI-oproep</vt:lpstr>
      <vt:lpstr>Stand van zaken per BD</vt:lpstr>
      <vt:lpstr>'Stand van zaken per BD'!Afdrukbereik</vt:lpstr>
      <vt:lpstr>'Stand van zaken per GTI-oproep'!Afdrukbereik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Borremans Wouter</dc:creator>
  <cp:lastModifiedBy>Borremans Wouter</cp:lastModifiedBy>
  <dcterms:created xsi:type="dcterms:W3CDTF">2024-11-14T14:31:01Z</dcterms:created>
  <dcterms:modified xsi:type="dcterms:W3CDTF">2024-11-15T14:30:20Z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0x0101005B59096C2A0C734FAD52D674B2800480</vt:lpwstr>
  </property>
</Properties>
</file>