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codeName="ThisWorkbook"/>
  <mc:AlternateContent xmlns:mc="http://schemas.openxmlformats.org/markup-compatibility/2006">
    <mc:Choice Requires="x15">
      <x15ac:absPath xmlns:x15ac="http://schemas.microsoft.com/office/spreadsheetml/2010/11/ac" url="https://vlaamseoverheid.sharepoint.com/sites/VLAIO-SP-TRACKS/7IT/KRIS/KRIS release 2024/"/>
    </mc:Choice>
  </mc:AlternateContent>
  <xr:revisionPtr revIDLastSave="4" documentId="8_{AE736566-99C9-46D3-B934-21550E6D15F6}" xr6:coauthVersionLast="47" xr6:coauthVersionMax="47" xr10:uidLastSave="{2C3C35D8-045A-4C78-863C-2C0072EAD118}"/>
  <bookViews>
    <workbookView xWindow="28680" yWindow="-510" windowWidth="29040" windowHeight="15840" xr2:uid="{00000000-000D-0000-FFFF-FFFF00000000}"/>
  </bookViews>
  <sheets>
    <sheet name="Voorafgaand" sheetId="4" r:id="rId1"/>
    <sheet name="Onderneming stand-alone" sheetId="2" r:id="rId2"/>
    <sheet name="Ondernemingsgroep" sheetId="1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 i="12" l="1"/>
  <c r="A20" i="2"/>
  <c r="C9" i="12"/>
  <c r="I9" i="12"/>
  <c r="J9" i="12"/>
  <c r="K9" i="12"/>
  <c r="L9" i="12"/>
  <c r="M9" i="12"/>
  <c r="N9" i="12"/>
  <c r="O9" i="12"/>
  <c r="P9" i="12"/>
  <c r="Q9" i="12"/>
  <c r="R9" i="12"/>
  <c r="S9" i="12"/>
  <c r="T9" i="12"/>
  <c r="U9" i="12"/>
  <c r="C10" i="12"/>
  <c r="I10" i="12"/>
  <c r="J10" i="12"/>
  <c r="K10" i="12"/>
  <c r="L10" i="12"/>
  <c r="M10" i="12"/>
  <c r="N10" i="12"/>
  <c r="O10" i="12"/>
  <c r="P10" i="12"/>
  <c r="Q10" i="12"/>
  <c r="R10" i="12"/>
  <c r="S10" i="12"/>
  <c r="T10" i="12"/>
  <c r="U10" i="12"/>
  <c r="C11" i="12"/>
  <c r="I11" i="12"/>
  <c r="J11" i="12"/>
  <c r="K11" i="12"/>
  <c r="L11" i="12"/>
  <c r="M11" i="12"/>
  <c r="N11" i="12"/>
  <c r="O11" i="12"/>
  <c r="P11" i="12"/>
  <c r="Q11" i="12"/>
  <c r="R11" i="12"/>
  <c r="S11" i="12"/>
  <c r="T11" i="12"/>
  <c r="U11" i="12"/>
  <c r="C12" i="12"/>
  <c r="I110" i="12" l="1"/>
  <c r="I109" i="12"/>
  <c r="I108" i="12"/>
  <c r="I107" i="12"/>
  <c r="I106" i="12"/>
  <c r="I105" i="12"/>
  <c r="I104" i="12"/>
  <c r="I103" i="12"/>
  <c r="I102" i="12"/>
  <c r="I101" i="12"/>
  <c r="I100" i="12"/>
  <c r="I99" i="12"/>
  <c r="I98" i="12"/>
  <c r="I97" i="12"/>
  <c r="I96" i="12"/>
  <c r="I95" i="12"/>
  <c r="I94" i="12"/>
  <c r="I93" i="12"/>
  <c r="I92" i="12"/>
  <c r="I91" i="12"/>
  <c r="I90" i="12"/>
  <c r="I89" i="12"/>
  <c r="I88" i="12"/>
  <c r="I87" i="12"/>
  <c r="I86" i="12"/>
  <c r="I85" i="12"/>
  <c r="I84" i="12"/>
  <c r="I83" i="12"/>
  <c r="I82" i="12"/>
  <c r="I81" i="12"/>
  <c r="I80" i="12"/>
  <c r="I79" i="12"/>
  <c r="I78" i="12"/>
  <c r="I77" i="12"/>
  <c r="I76" i="12"/>
  <c r="I75" i="12"/>
  <c r="I74" i="12"/>
  <c r="I73" i="12"/>
  <c r="I72" i="12"/>
  <c r="I71" i="12"/>
  <c r="I70" i="12"/>
  <c r="I69" i="12"/>
  <c r="I68" i="12"/>
  <c r="I67" i="12"/>
  <c r="I66" i="12"/>
  <c r="I65" i="12"/>
  <c r="I64" i="12"/>
  <c r="I63" i="12"/>
  <c r="I60" i="2"/>
  <c r="I61" i="2"/>
  <c r="I62" i="2"/>
  <c r="I63" i="2"/>
  <c r="I64" i="2"/>
  <c r="I65" i="2"/>
  <c r="I66" i="2"/>
  <c r="I67"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05" i="2"/>
  <c r="I106" i="2"/>
  <c r="I107" i="2"/>
  <c r="I108" i="2"/>
  <c r="I109" i="2"/>
  <c r="I110" i="2"/>
  <c r="I59" i="2"/>
  <c r="G28" i="2" l="1"/>
  <c r="G27" i="2"/>
  <c r="A18" i="2"/>
  <c r="G18" i="2"/>
  <c r="G19" i="2"/>
  <c r="G20" i="2"/>
  <c r="G21" i="2"/>
  <c r="G22" i="2"/>
  <c r="G23" i="2"/>
  <c r="G24" i="2"/>
  <c r="G25" i="2"/>
  <c r="G26" i="2"/>
  <c r="G17" i="2"/>
  <c r="C27" i="12"/>
  <c r="C7" i="12"/>
  <c r="C6" i="12"/>
  <c r="A44" i="12" l="1"/>
  <c r="A56" i="12"/>
  <c r="A40" i="12"/>
  <c r="A42" i="12" s="1"/>
  <c r="B32" i="12"/>
  <c r="B28" i="12"/>
  <c r="A31" i="12"/>
  <c r="A34" i="12"/>
  <c r="B34" i="12"/>
  <c r="A33" i="12"/>
  <c r="B33" i="12"/>
  <c r="A32" i="12"/>
  <c r="B31" i="12"/>
  <c r="A30" i="12"/>
  <c r="B30" i="12"/>
  <c r="A29" i="12"/>
  <c r="B29" i="12"/>
  <c r="A28" i="12"/>
  <c r="A24" i="12"/>
  <c r="A56" i="2"/>
  <c r="B63" i="12" l="1"/>
  <c r="D73" i="12"/>
  <c r="B62" i="12"/>
  <c r="B59" i="12"/>
  <c r="C76" i="12"/>
  <c r="B61" i="12"/>
  <c r="B67" i="12"/>
  <c r="B64" i="12"/>
  <c r="B73" i="12"/>
  <c r="B60" i="12"/>
  <c r="A60" i="12"/>
  <c r="C73" i="12"/>
  <c r="B71" i="12"/>
  <c r="B68" i="12"/>
  <c r="B65" i="12"/>
  <c r="A62" i="12"/>
  <c r="A59" i="12"/>
  <c r="B70" i="12"/>
  <c r="A58" i="12"/>
  <c r="A64" i="12"/>
  <c r="A63" i="12"/>
  <c r="D76" i="12"/>
  <c r="A71" i="12"/>
  <c r="A68" i="12"/>
  <c r="A65" i="12"/>
  <c r="A61" i="12"/>
  <c r="A70" i="12"/>
  <c r="B66" i="12"/>
  <c r="B58" i="12"/>
  <c r="A67" i="12"/>
  <c r="B72" i="12"/>
  <c r="B69" i="12"/>
  <c r="A72" i="12"/>
  <c r="A69" i="12"/>
  <c r="A66" i="12"/>
  <c r="D45" i="12"/>
  <c r="D57" i="12" s="1"/>
  <c r="C71" i="12"/>
  <c r="C68" i="12"/>
  <c r="C65" i="12"/>
  <c r="C61" i="12"/>
  <c r="D60" i="12"/>
  <c r="D63" i="12"/>
  <c r="C66" i="12"/>
  <c r="D65" i="12"/>
  <c r="D61" i="12"/>
  <c r="D70" i="12"/>
  <c r="D64" i="12"/>
  <c r="C70" i="12"/>
  <c r="C67" i="12"/>
  <c r="D66" i="12"/>
  <c r="C72" i="12"/>
  <c r="C63" i="12"/>
  <c r="D68" i="12"/>
  <c r="D58" i="12"/>
  <c r="D67" i="12"/>
  <c r="C58" i="12"/>
  <c r="C64" i="12"/>
  <c r="C74" i="12"/>
  <c r="D72" i="12"/>
  <c r="C60" i="12"/>
  <c r="C69" i="12"/>
  <c r="C59" i="12"/>
  <c r="D74" i="12"/>
  <c r="D75" i="12" s="1"/>
  <c r="D69" i="12"/>
  <c r="C62" i="12"/>
  <c r="D62" i="12"/>
  <c r="D59" i="12"/>
  <c r="D71" i="12"/>
  <c r="C33" i="12"/>
  <c r="C35" i="12" s="1"/>
  <c r="B68" i="2"/>
  <c r="A72" i="2"/>
  <c r="B71" i="2"/>
  <c r="B74" i="2"/>
  <c r="B72" i="2"/>
  <c r="B70" i="2"/>
  <c r="A69" i="2"/>
  <c r="B69" i="2"/>
  <c r="A71" i="2"/>
  <c r="A70" i="2"/>
  <c r="B67" i="2"/>
  <c r="A68" i="2"/>
  <c r="A67" i="2"/>
  <c r="B66" i="2"/>
  <c r="A66" i="2"/>
  <c r="B65" i="2"/>
  <c r="B61" i="2"/>
  <c r="A61" i="2"/>
  <c r="B64" i="2"/>
  <c r="B60" i="2"/>
  <c r="A60" i="2"/>
  <c r="B63" i="2"/>
  <c r="B59" i="2"/>
  <c r="A59" i="2"/>
  <c r="B62" i="2"/>
  <c r="A62" i="2"/>
  <c r="A65" i="2"/>
  <c r="B58" i="2"/>
  <c r="A58" i="2"/>
  <c r="A64" i="2"/>
  <c r="A63" i="2"/>
  <c r="C34" i="12"/>
  <c r="D47" i="12"/>
  <c r="D51" i="12"/>
  <c r="C47" i="12"/>
  <c r="C46" i="12"/>
  <c r="C75" i="12"/>
  <c r="D50" i="12"/>
  <c r="D46" i="12"/>
  <c r="D49" i="12"/>
  <c r="AA32" i="12"/>
  <c r="AA28" i="12"/>
  <c r="AA30" i="12"/>
  <c r="AA29" i="12"/>
  <c r="AA31" i="12"/>
  <c r="AB72" i="12"/>
  <c r="AA72" i="12"/>
  <c r="AA70" i="12"/>
  <c r="AA68" i="12"/>
  <c r="AA66" i="12"/>
  <c r="AA64" i="12"/>
  <c r="AA58" i="12"/>
  <c r="AB47" i="12"/>
  <c r="AA69" i="12"/>
  <c r="AA67" i="12"/>
  <c r="AA65" i="12"/>
  <c r="AB50" i="12"/>
  <c r="AB68" i="12"/>
  <c r="AB64" i="12"/>
  <c r="AB49" i="12"/>
  <c r="AB71" i="12"/>
  <c r="AB69" i="12"/>
  <c r="AB67" i="12"/>
  <c r="AB65" i="12"/>
  <c r="AB63" i="12"/>
  <c r="AB51" i="12"/>
  <c r="AA47" i="12"/>
  <c r="AA71" i="12"/>
  <c r="AA63" i="12"/>
  <c r="AB46" i="12"/>
  <c r="AB70" i="12"/>
  <c r="AB66" i="12"/>
  <c r="AB58" i="12"/>
  <c r="AA46" i="12"/>
  <c r="A74" i="2"/>
  <c r="B77" i="12"/>
  <c r="B74" i="12"/>
  <c r="A74" i="12"/>
  <c r="B75" i="12"/>
  <c r="B76" i="12"/>
  <c r="A49" i="12"/>
  <c r="B50" i="12"/>
  <c r="A51" i="12"/>
  <c r="A47" i="12"/>
  <c r="A50" i="12"/>
  <c r="B51" i="12"/>
  <c r="A46" i="12"/>
  <c r="B45" i="12"/>
  <c r="B57" i="12" s="1"/>
  <c r="B52" i="12"/>
  <c r="B53" i="12"/>
  <c r="C50" i="12"/>
  <c r="B46" i="12"/>
  <c r="B49" i="12"/>
  <c r="B54" i="12"/>
  <c r="C51" i="12"/>
  <c r="A45" i="12"/>
  <c r="A57" i="12" s="1"/>
  <c r="B48" i="12"/>
  <c r="B47" i="12"/>
  <c r="C45" i="12"/>
  <c r="C57" i="12" s="1"/>
  <c r="B77" i="2"/>
  <c r="B76" i="2"/>
  <c r="B75" i="2"/>
  <c r="B73" i="2"/>
  <c r="A40" i="2"/>
  <c r="A42" i="2" s="1"/>
  <c r="C27" i="2"/>
  <c r="A44" i="2"/>
  <c r="B34" i="2"/>
  <c r="B33" i="2"/>
  <c r="A34" i="2"/>
  <c r="A33" i="2"/>
  <c r="B32" i="2"/>
  <c r="B31" i="2"/>
  <c r="A32" i="2"/>
  <c r="A31" i="2"/>
  <c r="B30" i="2"/>
  <c r="B29" i="2"/>
  <c r="B28" i="2"/>
  <c r="A30" i="2"/>
  <c r="A29" i="2"/>
  <c r="A28" i="2"/>
  <c r="I5" i="2"/>
  <c r="J5" i="2" s="1"/>
  <c r="K5" i="2" s="1"/>
  <c r="L5" i="2" s="1"/>
  <c r="M5" i="2" s="1"/>
  <c r="N5" i="2" s="1"/>
  <c r="O5" i="2" s="1"/>
  <c r="P5" i="2" s="1"/>
  <c r="Q5" i="2" s="1"/>
  <c r="R5" i="2" s="1"/>
  <c r="S5" i="2" s="1"/>
  <c r="T5" i="2" s="1"/>
  <c r="U5" i="2" s="1"/>
  <c r="A24" i="2"/>
  <c r="D71" i="2" l="1"/>
  <c r="C71" i="2"/>
  <c r="D70" i="2"/>
  <c r="C70" i="2"/>
  <c r="D69" i="2"/>
  <c r="C69" i="2"/>
  <c r="D68" i="2"/>
  <c r="C68" i="2"/>
  <c r="C33" i="2"/>
  <c r="D72" i="2"/>
  <c r="D66" i="2"/>
  <c r="D64" i="2"/>
  <c r="D62" i="2"/>
  <c r="D74" i="2" s="1"/>
  <c r="D75" i="2" s="1"/>
  <c r="D60" i="2"/>
  <c r="D58" i="2"/>
  <c r="D49" i="2"/>
  <c r="D52" i="2" s="1"/>
  <c r="C46" i="2"/>
  <c r="C66" i="2"/>
  <c r="C64" i="2"/>
  <c r="C62" i="2"/>
  <c r="C74" i="2" s="1"/>
  <c r="C75" i="2" s="1"/>
  <c r="C60" i="2"/>
  <c r="C58" i="2"/>
  <c r="D47" i="2"/>
  <c r="D65" i="2"/>
  <c r="D63" i="2"/>
  <c r="D61" i="2"/>
  <c r="D59" i="2"/>
  <c r="D51" i="2"/>
  <c r="C47" i="2"/>
  <c r="C67" i="2"/>
  <c r="C65" i="2"/>
  <c r="C63" i="2"/>
  <c r="C61" i="2"/>
  <c r="C59" i="2"/>
  <c r="D50" i="2"/>
  <c r="D46" i="2"/>
  <c r="C72" i="2"/>
  <c r="D67" i="2"/>
  <c r="C36" i="12"/>
  <c r="A38" i="12" s="1"/>
  <c r="C34" i="2"/>
  <c r="C49" i="12"/>
  <c r="C53" i="12" s="1"/>
  <c r="C54" i="12" s="1"/>
  <c r="AA67" i="2"/>
  <c r="AA65" i="2"/>
  <c r="AA63" i="2"/>
  <c r="AA61" i="2"/>
  <c r="AA59" i="2"/>
  <c r="AA66" i="2"/>
  <c r="AA62" i="2"/>
  <c r="AA60" i="2"/>
  <c r="AB65" i="2"/>
  <c r="AB61" i="2"/>
  <c r="AB72" i="2"/>
  <c r="AB66" i="2"/>
  <c r="AB64" i="2"/>
  <c r="AB62" i="2"/>
  <c r="AB60" i="2"/>
  <c r="AB58" i="2"/>
  <c r="AA72" i="2"/>
  <c r="AA64" i="2"/>
  <c r="AA58" i="2"/>
  <c r="AB67" i="2"/>
  <c r="AB63" i="2"/>
  <c r="AB59" i="2"/>
  <c r="AA30" i="2"/>
  <c r="AA32" i="2"/>
  <c r="AA28" i="2"/>
  <c r="AA31" i="2"/>
  <c r="AA29" i="2"/>
  <c r="AB47" i="2"/>
  <c r="AA47" i="2"/>
  <c r="AB50" i="2"/>
  <c r="AB49" i="2"/>
  <c r="AB51" i="2"/>
  <c r="AB46" i="2"/>
  <c r="AA46" i="2"/>
  <c r="D48" i="12"/>
  <c r="D53" i="12" s="1"/>
  <c r="B80" i="12"/>
  <c r="B37" i="12"/>
  <c r="D77" i="12"/>
  <c r="C77" i="12"/>
  <c r="D52" i="12"/>
  <c r="A47" i="2"/>
  <c r="A46" i="2"/>
  <c r="C48" i="12"/>
  <c r="B53" i="2"/>
  <c r="D45" i="2"/>
  <c r="B54" i="2"/>
  <c r="C50" i="2"/>
  <c r="B52" i="2"/>
  <c r="C49" i="2"/>
  <c r="A51" i="2"/>
  <c r="A50" i="2"/>
  <c r="B49" i="2"/>
  <c r="A49" i="2"/>
  <c r="B51" i="2"/>
  <c r="B50" i="2"/>
  <c r="B48" i="2"/>
  <c r="B46" i="2"/>
  <c r="B47" i="2"/>
  <c r="C45" i="2"/>
  <c r="A45" i="2"/>
  <c r="A57" i="2" s="1"/>
  <c r="B45" i="2"/>
  <c r="B57" i="2" s="1"/>
  <c r="C76" i="2" l="1"/>
  <c r="C77" i="2" s="1"/>
  <c r="C73" i="2"/>
  <c r="D73" i="2"/>
  <c r="D76" i="2"/>
  <c r="D77" i="2" s="1"/>
  <c r="D48" i="2"/>
  <c r="C52" i="12"/>
  <c r="C51" i="2"/>
  <c r="C53" i="2" s="1"/>
  <c r="C54" i="2" s="1"/>
  <c r="C48" i="2"/>
  <c r="C57" i="2"/>
  <c r="B80" i="2"/>
  <c r="D54" i="12"/>
  <c r="A79" i="12" s="1"/>
  <c r="D57" i="2"/>
  <c r="A79" i="2" l="1"/>
  <c r="C52" i="2"/>
  <c r="B81" i="12"/>
  <c r="A82" i="12" s="1"/>
  <c r="D53" i="2"/>
  <c r="D54" i="2" s="1"/>
  <c r="B37" i="2" l="1"/>
  <c r="C35" i="2"/>
  <c r="C36" i="2" s="1"/>
  <c r="A38" i="2" l="1"/>
  <c r="B81" i="2" s="1"/>
  <c r="A82" i="2" s="1"/>
</calcChain>
</file>

<file path=xl/sharedStrings.xml><?xml version="1.0" encoding="utf-8"?>
<sst xmlns="http://schemas.openxmlformats.org/spreadsheetml/2006/main" count="629" uniqueCount="71">
  <si>
    <t>Handleiding</t>
  </si>
  <si>
    <t>→</t>
  </si>
  <si>
    <t>Meer over OIM op onze website</t>
  </si>
  <si>
    <t>Let op</t>
  </si>
  <si>
    <t>Indien u de hierna volgende tabs ingevuld heeft, maar u wenst gans opnieuw te beginnen, kunt u met deze macro deze weer op defaultwaarde zetten.</t>
  </si>
  <si>
    <t>Startgegevens</t>
  </si>
  <si>
    <t>Vul elke (niet-gearceerde) groene cel in: ook nulwaarden dient u in te voeren met de waarde 0.</t>
  </si>
  <si>
    <t>Naam van de onderneming</t>
  </si>
  <si>
    <t>KMO</t>
  </si>
  <si>
    <t>ja</t>
  </si>
  <si>
    <t>10/15 (+)</t>
  </si>
  <si>
    <t>Eigen vermogen</t>
  </si>
  <si>
    <t>101 (+)</t>
  </si>
  <si>
    <t>Niet opgevraagd kapitaal</t>
  </si>
  <si>
    <t>* * *</t>
  </si>
  <si>
    <t>100 (+)</t>
  </si>
  <si>
    <t>Geplaatst kapitaal</t>
  </si>
  <si>
    <t>11 (+)</t>
  </si>
  <si>
    <t>Uitgiftepremies</t>
  </si>
  <si>
    <t>Criterium 1: eigen vermogen (EV) minder dan 50% van geplaatst kapitaal (GK)</t>
  </si>
  <si>
    <t xml:space="preserve">Ondernemingsnummer </t>
  </si>
  <si>
    <t>GO</t>
  </si>
  <si>
    <t>nee</t>
  </si>
  <si>
    <t>87901 (+)</t>
  </si>
  <si>
    <t>Eigen vermogen/inbreng ingebracht door de aandeelhouders in geld waarvan niet volgestort</t>
  </si>
  <si>
    <t>87911 (+)</t>
  </si>
  <si>
    <t>Eigen vermogen/inbreng ingebracht door de aandeelhouders in natura waarvan niet volgestort</t>
  </si>
  <si>
    <t>10/11 (+)</t>
  </si>
  <si>
    <t>Inbreng</t>
  </si>
  <si>
    <t>Criterium 1: eigen vermogen (EV) minder dan 50% van geplaatste inbreng (GI)</t>
  </si>
  <si>
    <t>Onderneming stand-alone</t>
  </si>
  <si>
    <t>vul cel C10 in</t>
  </si>
  <si>
    <t>Groottetypologie</t>
  </si>
  <si>
    <t>Kapitaalvennootschap (BVBA, CVBA, NV,… ) =&gt; ja // Kapitaalloze venootschap (BV, CV,…) =&gt; nee</t>
  </si>
  <si>
    <t>Einddatum laatst afgesloten boekjaar of (historisch/gebudgetteerde) tussentijdse financiële staten</t>
  </si>
  <si>
    <t>Einddatum voorlaatst afgesloten boekjaar (indien niet van toepassing, vul nvt in)</t>
  </si>
  <si>
    <t>Onderneming in groepsverband</t>
  </si>
  <si>
    <t>Kapitaalhoudend (BV's met inbreng zijn niet-kapitaalhoudend, een NV bvb is wel kapitaalhoudend)</t>
  </si>
  <si>
    <t/>
  </si>
  <si>
    <t>KO</t>
  </si>
  <si>
    <t>MO</t>
  </si>
  <si>
    <t>let op: de groottetypologie van de groep moet minimaal de groottetypologie van de onderneming zelf zijn</t>
  </si>
  <si>
    <t xml:space="preserve">LAATST AFGESLOTEN BOEKJAAR OF (HISTORISCHE/GEBUDGETTEERDE) TUSSENTIJDSE FINANCIËLE STATEN 
</t>
  </si>
  <si>
    <t>Code</t>
  </si>
  <si>
    <t>Omschrijving</t>
  </si>
  <si>
    <t>EV/GK</t>
  </si>
  <si>
    <t>Resultaat</t>
  </si>
  <si>
    <t>rij 36</t>
  </si>
  <si>
    <t>rij38</t>
  </si>
  <si>
    <t>rij75</t>
  </si>
  <si>
    <t>rij76</t>
  </si>
  <si>
    <t>concatenate</t>
  </si>
  <si>
    <t>conclusie</t>
  </si>
  <si>
    <t>vul cellen C28-C32 in</t>
  </si>
  <si>
    <t>vul alle bovenstaande groene cellen in om tot de OIM-beoordeling te komen</t>
  </si>
  <si>
    <t>OK</t>
  </si>
  <si>
    <t>vul de nodige groene cellen in om tot de OIM-beoordeling te komen</t>
  </si>
  <si>
    <t>vul in/overschrijf alle groene niet-gearceerde cellen voor criteria 2 en 3</t>
  </si>
  <si>
    <t>niet OK</t>
  </si>
  <si>
    <t>Onderneming in moeilijkheden</t>
  </si>
  <si>
    <t>Onderneming niet in moeilijkheden</t>
  </si>
  <si>
    <t>vul onderstaande criteria 2 en 3 in om tot de OIM-beoordeling te komen</t>
  </si>
  <si>
    <t>De startgegevens heeft u reeds ingevuld in vorig tabblad en zijn naar deze tab doorgekopieerd</t>
  </si>
  <si>
    <t>Onderneming op zichzelf</t>
  </si>
  <si>
    <t>vul cel C15 in</t>
  </si>
  <si>
    <t>Ondernemingsgroep</t>
  </si>
  <si>
    <t>Kapitaalvennootschap (BVBA, CVBA, NV,… ) =&gt; ja // Kapitaalloze vennootschap (BV, CV,…) =&gt; nee</t>
  </si>
  <si>
    <t>Groep in moeilijkheden</t>
  </si>
  <si>
    <t>Groep niet in moeilijkheden</t>
  </si>
  <si>
    <t xml:space="preserve">Alle ondernemingen (kmo of go) vullen het tabblad ‘Onderneming stand-alone’ in. Voor het definiëren van de grootte van de onderneming (kmo of go) tel je de omzet, balanstotaal en VTE op van de verbonden ondernemingen en val je terug op de basiscriteria uit de kmo-definitie. 
Indien jouw onderneming verbonden is met andere ondernemingen (&gt;50% aandeelhouderschap/zeggenschap) vul je ook het tabblad ‘Ondernemingsgroep’ in. Je telt alle cijfers van verbonden ondernemingen op (omzet, balanstotaal, tewerkstelling). Vervolgens kijk je of de consolidatie van de verbonden ondernemingen een kmo dan wel een go is volgens de basiscriteria uit de kmo-definitie. Je past de bijhorende OIM-berekening toe. De cijfers die je invoert zijn een optelsom van de cijfers van de verbonden ondernemingen. Indien beschikbaar mag je ook vertrekken van de geconsolideerde jaarrekening. </t>
  </si>
  <si>
    <t>https://www.vlaio.be/nl/subsidies-financiering/klimaatsprong/voorwaarden/ondernemingen-moeilijkheden-klimaatsprong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</si>
</sst>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
  </numFmts>
  <fonts count="19" x14ac:knownFonts="1">
    <font>
      <sz val="10"/>
      <color theme="1"/>
      <name val="Calibri"/>
      <family val="2"/>
    </font>
    <font>
      <b/>
      <sz val="10"/>
      <color theme="1"/>
      <name val="Calibri"/>
      <family val="2"/>
    </font>
    <font>
      <b/>
      <sz val="12"/>
      <color theme="1"/>
      <name val="Arial"/>
      <family val="2"/>
    </font>
    <font>
      <sz val="22"/>
      <color theme="1"/>
      <name val="Arial"/>
      <family val="2"/>
    </font>
    <font>
      <sz val="14"/>
      <color theme="1"/>
      <name val="Arial"/>
      <family val="2"/>
    </font>
    <font>
      <sz val="12"/>
      <color theme="1"/>
      <name val="Arial"/>
      <family val="2"/>
    </font>
    <font>
      <u/>
      <sz val="10"/>
      <color theme="10"/>
      <name val="Calibri"/>
      <family val="2"/>
    </font>
    <font>
      <u/>
      <sz val="10"/>
      <color theme="1"/>
      <name val="Calibri"/>
      <family val="2"/>
    </font>
    <font>
      <sz val="10"/>
      <color theme="0"/>
      <name val="Calibri"/>
      <family val="2"/>
    </font>
    <font>
      <i/>
      <sz val="10"/>
      <color theme="1"/>
      <name val="Calibri"/>
      <family val="2"/>
    </font>
    <font>
      <b/>
      <sz val="10"/>
      <color rgb="FFFF0000"/>
      <name val="Calibri"/>
      <family val="2"/>
    </font>
    <font>
      <sz val="10"/>
      <color rgb="FFFF0000"/>
      <name val="Calibri"/>
      <family val="2"/>
    </font>
    <font>
      <sz val="10"/>
      <name val="Calibri"/>
      <family val="2"/>
    </font>
    <font>
      <b/>
      <sz val="10"/>
      <name val="Calibri"/>
      <family val="2"/>
    </font>
    <font>
      <sz val="8"/>
      <name val="Calibri"/>
      <family val="2"/>
    </font>
    <font>
      <b/>
      <sz val="10"/>
      <color theme="0"/>
      <name val="Calibri"/>
      <family val="2"/>
    </font>
    <font>
      <i/>
      <sz val="10"/>
      <color rgb="FFFF0000"/>
      <name val="Calibri"/>
      <family val="2"/>
    </font>
    <font>
      <sz val="9"/>
      <color theme="1"/>
      <name val="Calibri"/>
      <family val="2"/>
    </font>
    <font>
      <sz val="10"/>
      <color rgb="FF000000"/>
      <name val="Calibri"/>
      <family val="2"/>
    </font>
  </fonts>
  <fills count="14">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9"/>
        <bgColor indexed="64"/>
      </patternFill>
    </fill>
    <fill>
      <patternFill patternType="solid">
        <fgColor theme="9" tint="0.79998168889431442"/>
        <bgColor indexed="64"/>
      </patternFill>
    </fill>
    <fill>
      <patternFill patternType="solid">
        <fgColor theme="7"/>
        <bgColor indexed="64"/>
      </patternFill>
    </fill>
    <fill>
      <patternFill patternType="solid">
        <fgColor theme="7" tint="0.79998168889431442"/>
        <bgColor indexed="64"/>
      </patternFill>
    </fill>
    <fill>
      <patternFill patternType="solid">
        <fgColor theme="5"/>
        <bgColor indexed="64"/>
      </patternFill>
    </fill>
    <fill>
      <patternFill patternType="solid">
        <fgColor theme="6" tint="0.79998168889431442"/>
        <bgColor indexed="64"/>
      </patternFill>
    </fill>
    <fill>
      <patternFill patternType="gray0625">
        <bgColor rgb="FF92D050"/>
      </patternFill>
    </fill>
    <fill>
      <patternFill patternType="solid">
        <fgColor theme="8" tint="0.59999389629810485"/>
        <bgColor indexed="64"/>
      </patternFill>
    </fill>
    <fill>
      <patternFill patternType="solid">
        <fgColor theme="7" tint="0.59999389629810485"/>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0"/>
      </right>
      <top/>
      <bottom/>
      <diagonal/>
    </border>
    <border>
      <left style="thin">
        <color theme="0"/>
      </left>
      <right style="thin">
        <color theme="0"/>
      </right>
      <top style="thin">
        <color theme="0"/>
      </top>
      <bottom style="thin">
        <color theme="0"/>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top style="medium">
        <color auto="1"/>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style="thin">
        <color theme="0" tint="-0.14993743705557422"/>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left>
      <right/>
      <top/>
      <bottom/>
      <diagonal/>
    </border>
    <border>
      <left style="thin">
        <color theme="0" tint="-0.14996795556505021"/>
      </left>
      <right style="thin">
        <color theme="0" tint="-0.14996795556505021"/>
      </right>
      <top/>
      <bottom style="thin">
        <color theme="0" tint="-0.14996795556505021"/>
      </bottom>
      <diagonal/>
    </border>
  </borders>
  <cellStyleXfs count="2">
    <xf numFmtId="0" fontId="0" fillId="0" borderId="0"/>
    <xf numFmtId="0" fontId="6" fillId="0" borderId="0" applyNumberFormat="0" applyFill="0" applyBorder="0" applyAlignment="0" applyProtection="0"/>
  </cellStyleXfs>
  <cellXfs count="115">
    <xf numFmtId="0" fontId="0" fillId="0" borderId="0" xfId="0"/>
    <xf numFmtId="0" fontId="2" fillId="9" borderId="6" xfId="0" applyFont="1" applyFill="1" applyBorder="1" applyAlignment="1">
      <alignment vertical="center"/>
    </xf>
    <xf numFmtId="0" fontId="0" fillId="0" borderId="0" xfId="0" applyProtection="1">
      <protection locked="0" hidden="1"/>
    </xf>
    <xf numFmtId="0" fontId="0" fillId="0" borderId="0" xfId="0" applyProtection="1">
      <protection hidden="1"/>
    </xf>
    <xf numFmtId="17" fontId="0" fillId="0" borderId="9" xfId="0" quotePrefix="1" applyNumberFormat="1" applyBorder="1" applyAlignment="1" applyProtection="1">
      <alignment horizontal="center" vertical="center" wrapText="1"/>
      <protection hidden="1"/>
    </xf>
    <xf numFmtId="17" fontId="0" fillId="0" borderId="1" xfId="0" quotePrefix="1" applyNumberFormat="1" applyBorder="1" applyAlignment="1" applyProtection="1">
      <alignment horizontal="center" vertical="center" wrapText="1"/>
      <protection hidden="1"/>
    </xf>
    <xf numFmtId="17" fontId="0" fillId="0" borderId="8" xfId="0" quotePrefix="1" applyNumberFormat="1" applyBorder="1" applyAlignment="1" applyProtection="1">
      <alignment horizontal="center" vertical="center" wrapText="1"/>
      <protection hidden="1"/>
    </xf>
    <xf numFmtId="0" fontId="0" fillId="0" borderId="0" xfId="0" quotePrefix="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0" fillId="0" borderId="0" xfId="0" applyAlignment="1" applyProtection="1">
      <alignment horizontal="center"/>
      <protection hidden="1"/>
    </xf>
    <xf numFmtId="17" fontId="0" fillId="0" borderId="0" xfId="0" quotePrefix="1" applyNumberFormat="1" applyAlignment="1" applyProtection="1">
      <alignment horizontal="center" vertical="center" wrapText="1"/>
      <protection hidden="1"/>
    </xf>
    <xf numFmtId="0" fontId="16" fillId="0" borderId="0" xfId="0" applyFont="1" applyAlignment="1" applyProtection="1">
      <alignment horizontal="right" vertical="center" wrapText="1"/>
      <protection hidden="1"/>
    </xf>
    <xf numFmtId="0" fontId="0" fillId="0" borderId="0" xfId="0" applyAlignment="1" applyProtection="1">
      <alignment horizontal="right" vertical="center" wrapText="1"/>
      <protection hidden="1"/>
    </xf>
    <xf numFmtId="0" fontId="0" fillId="2" borderId="16" xfId="0" quotePrefix="1" applyFill="1" applyBorder="1" applyAlignment="1" applyProtection="1">
      <alignment horizontal="center" vertical="center" wrapText="1"/>
      <protection hidden="1"/>
    </xf>
    <xf numFmtId="0" fontId="0" fillId="2" borderId="16" xfId="0" applyFill="1" applyBorder="1" applyAlignment="1" applyProtection="1">
      <alignment horizontal="center" vertical="center" wrapText="1"/>
      <protection hidden="1"/>
    </xf>
    <xf numFmtId="0" fontId="0" fillId="2" borderId="19" xfId="0" quotePrefix="1" applyFill="1" applyBorder="1" applyAlignment="1" applyProtection="1">
      <alignment horizontal="center" vertical="center" wrapText="1"/>
      <protection hidden="1"/>
    </xf>
    <xf numFmtId="0" fontId="0" fillId="2" borderId="19" xfId="0" applyFill="1" applyBorder="1" applyAlignment="1" applyProtection="1">
      <alignment horizontal="center" vertical="center" wrapText="1"/>
      <protection hidden="1"/>
    </xf>
    <xf numFmtId="0" fontId="11" fillId="0" borderId="0" xfId="0" applyFont="1" applyAlignment="1" applyProtection="1">
      <alignment horizontal="center"/>
      <protection hidden="1"/>
    </xf>
    <xf numFmtId="0" fontId="8" fillId="0" borderId="0" xfId="0" applyFont="1" applyAlignment="1" applyProtection="1">
      <alignment horizontal="center"/>
      <protection hidden="1"/>
    </xf>
    <xf numFmtId="0" fontId="12" fillId="0" borderId="0" xfId="0" applyFont="1" applyProtection="1">
      <protection hidden="1"/>
    </xf>
    <xf numFmtId="0" fontId="13" fillId="0" borderId="0" xfId="0" applyFont="1" applyAlignment="1" applyProtection="1">
      <alignment horizontal="center" vertical="center" wrapText="1"/>
      <protection hidden="1"/>
    </xf>
    <xf numFmtId="0" fontId="1" fillId="0" borderId="0" xfId="0" applyFont="1" applyAlignment="1" applyProtection="1">
      <alignment horizontal="center" vertical="center" wrapText="1"/>
      <protection hidden="1"/>
    </xf>
    <xf numFmtId="0" fontId="8" fillId="0" borderId="0" xfId="0" applyFont="1" applyProtection="1">
      <protection hidden="1"/>
    </xf>
    <xf numFmtId="0" fontId="8" fillId="0" borderId="0" xfId="0" quotePrefix="1" applyFont="1" applyProtection="1">
      <protection hidden="1"/>
    </xf>
    <xf numFmtId="0" fontId="7" fillId="0" borderId="0" xfId="0" applyFont="1" applyAlignment="1" applyProtection="1">
      <alignment horizontal="center"/>
      <protection hidden="1"/>
    </xf>
    <xf numFmtId="164" fontId="0" fillId="0" borderId="0" xfId="0" applyNumberFormat="1" applyProtection="1">
      <protection hidden="1"/>
    </xf>
    <xf numFmtId="0" fontId="0" fillId="0" borderId="0" xfId="0" applyAlignment="1" applyProtection="1">
      <alignment horizontal="right"/>
      <protection hidden="1"/>
    </xf>
    <xf numFmtId="0" fontId="12" fillId="0" borderId="0" xfId="0" applyFont="1" applyAlignment="1" applyProtection="1">
      <alignment horizontal="right"/>
      <protection hidden="1"/>
    </xf>
    <xf numFmtId="14" fontId="12" fillId="0" borderId="0" xfId="0" applyNumberFormat="1" applyFont="1" applyAlignment="1" applyProtection="1">
      <alignment horizontal="right"/>
      <protection hidden="1"/>
    </xf>
    <xf numFmtId="14" fontId="0" fillId="0" borderId="0" xfId="0" applyNumberFormat="1" applyProtection="1">
      <protection hidden="1"/>
    </xf>
    <xf numFmtId="0" fontId="0" fillId="0" borderId="0" xfId="0" quotePrefix="1" applyProtection="1">
      <protection hidden="1"/>
    </xf>
    <xf numFmtId="0" fontId="11" fillId="0" borderId="0" xfId="0" applyFont="1" applyProtection="1">
      <protection hidden="1"/>
    </xf>
    <xf numFmtId="0" fontId="0" fillId="0" borderId="0" xfId="0" applyAlignment="1" applyProtection="1">
      <alignment wrapText="1"/>
      <protection hidden="1"/>
    </xf>
    <xf numFmtId="0" fontId="8" fillId="0" borderId="0" xfId="0" applyFont="1" applyAlignment="1" applyProtection="1">
      <alignment wrapText="1"/>
      <protection hidden="1"/>
    </xf>
    <xf numFmtId="0" fontId="8" fillId="0" borderId="0" xfId="0" quotePrefix="1" applyFont="1" applyAlignment="1" applyProtection="1">
      <alignment wrapText="1"/>
      <protection hidden="1"/>
    </xf>
    <xf numFmtId="0" fontId="1" fillId="0" borderId="8" xfId="0" applyFont="1" applyBorder="1" applyAlignment="1" applyProtection="1">
      <alignment horizontal="center" vertical="center" wrapText="1"/>
      <protection hidden="1"/>
    </xf>
    <xf numFmtId="0" fontId="9" fillId="0" borderId="0" xfId="0" applyFont="1" applyAlignment="1" applyProtection="1">
      <alignment horizontal="right" vertical="center" wrapText="1"/>
      <protection hidden="1"/>
    </xf>
    <xf numFmtId="0" fontId="1" fillId="0" borderId="0" xfId="0" applyFont="1" applyAlignment="1" applyProtection="1">
      <alignment horizontal="right" vertical="center" wrapText="1"/>
      <protection hidden="1"/>
    </xf>
    <xf numFmtId="14" fontId="1" fillId="0" borderId="0" xfId="0" applyNumberFormat="1" applyFont="1" applyAlignment="1" applyProtection="1">
      <alignment horizontal="center" vertical="center"/>
      <protection hidden="1"/>
    </xf>
    <xf numFmtId="14" fontId="1" fillId="0" borderId="0" xfId="0" applyNumberFormat="1" applyFont="1" applyAlignment="1" applyProtection="1">
      <alignment horizontal="center" vertical="center" wrapText="1"/>
      <protection hidden="1"/>
    </xf>
    <xf numFmtId="4" fontId="0" fillId="0" borderId="0" xfId="0" applyNumberFormat="1" applyAlignment="1" applyProtection="1">
      <alignment horizontal="right" vertical="center" wrapText="1"/>
      <protection hidden="1"/>
    </xf>
    <xf numFmtId="0" fontId="9" fillId="0" borderId="0" xfId="0" applyFont="1" applyAlignment="1" applyProtection="1">
      <alignment horizontal="right"/>
      <protection hidden="1"/>
    </xf>
    <xf numFmtId="0" fontId="1" fillId="0" borderId="0" xfId="0" applyFont="1" applyAlignment="1" applyProtection="1">
      <alignment horizontal="right"/>
      <protection hidden="1"/>
    </xf>
    <xf numFmtId="0" fontId="0" fillId="0" borderId="0" xfId="0" applyAlignment="1" applyProtection="1">
      <alignment vertical="center" wrapText="1"/>
      <protection hidden="1"/>
    </xf>
    <xf numFmtId="0" fontId="1" fillId="0" borderId="16" xfId="0" applyFont="1" applyBorder="1" applyAlignment="1" applyProtection="1">
      <alignment horizontal="center" vertical="center" wrapText="1"/>
      <protection hidden="1"/>
    </xf>
    <xf numFmtId="0" fontId="8" fillId="0" borderId="0" xfId="0" applyFont="1" applyAlignment="1" applyProtection="1">
      <alignment vertical="center" wrapText="1"/>
      <protection hidden="1"/>
    </xf>
    <xf numFmtId="0" fontId="15" fillId="0" borderId="0" xfId="0" applyFont="1" applyAlignment="1" applyProtection="1">
      <alignment horizontal="center" vertical="center" wrapText="1"/>
      <protection hidden="1"/>
    </xf>
    <xf numFmtId="0" fontId="8" fillId="0" borderId="0" xfId="0" quotePrefix="1" applyFont="1" applyAlignment="1" applyProtection="1">
      <alignment horizontal="center" vertical="center" wrapText="1"/>
      <protection hidden="1"/>
    </xf>
    <xf numFmtId="0" fontId="0" fillId="0" borderId="17" xfId="0" applyBorder="1" applyProtection="1">
      <protection hidden="1"/>
    </xf>
    <xf numFmtId="0" fontId="9" fillId="2" borderId="17" xfId="0" applyFont="1" applyFill="1" applyBorder="1" applyAlignment="1" applyProtection="1">
      <alignment horizontal="right" vertical="center" wrapText="1"/>
      <protection hidden="1"/>
    </xf>
    <xf numFmtId="0" fontId="9" fillId="2" borderId="18" xfId="0" applyFont="1" applyFill="1" applyBorder="1" applyAlignment="1" applyProtection="1">
      <alignment horizontal="right" vertical="center" wrapText="1"/>
      <protection hidden="1"/>
    </xf>
    <xf numFmtId="0" fontId="17" fillId="0" borderId="0" xfId="0" applyFont="1" applyAlignment="1">
      <alignment horizontal="right"/>
    </xf>
    <xf numFmtId="164" fontId="8" fillId="0" borderId="0" xfId="0" applyNumberFormat="1" applyFont="1" applyAlignment="1" applyProtection="1">
      <alignment horizontal="right"/>
      <protection hidden="1"/>
    </xf>
    <xf numFmtId="17" fontId="8" fillId="0" borderId="0" xfId="0" quotePrefix="1" applyNumberFormat="1" applyFont="1" applyProtection="1">
      <protection hidden="1"/>
    </xf>
    <xf numFmtId="0" fontId="8" fillId="0" borderId="0" xfId="0" applyFont="1" applyAlignment="1" applyProtection="1">
      <alignment horizontal="right"/>
      <protection hidden="1"/>
    </xf>
    <xf numFmtId="4" fontId="0" fillId="0" borderId="0" xfId="0" applyNumberFormat="1" applyProtection="1">
      <protection locked="0" hidden="1"/>
    </xf>
    <xf numFmtId="4" fontId="0" fillId="0" borderId="0" xfId="0" applyNumberFormat="1" applyProtection="1">
      <protection hidden="1"/>
    </xf>
    <xf numFmtId="4" fontId="9" fillId="0" borderId="0" xfId="0" applyNumberFormat="1" applyFont="1" applyProtection="1">
      <protection hidden="1"/>
    </xf>
    <xf numFmtId="0" fontId="0" fillId="2" borderId="17" xfId="0" quotePrefix="1" applyFill="1" applyBorder="1" applyAlignment="1" applyProtection="1">
      <alignment horizontal="center" vertical="center" wrapText="1"/>
      <protection hidden="1"/>
    </xf>
    <xf numFmtId="0" fontId="0" fillId="2" borderId="17" xfId="0" applyFill="1" applyBorder="1" applyAlignment="1" applyProtection="1">
      <alignment horizontal="center" vertical="center" wrapText="1"/>
      <protection hidden="1"/>
    </xf>
    <xf numFmtId="0" fontId="0" fillId="2" borderId="21" xfId="0" applyFill="1" applyBorder="1" applyAlignment="1" applyProtection="1">
      <alignment horizontal="center" vertical="center" wrapText="1"/>
      <protection hidden="1"/>
    </xf>
    <xf numFmtId="0" fontId="5" fillId="10" borderId="20" xfId="0" applyFont="1" applyFill="1" applyBorder="1" applyAlignment="1">
      <alignment horizontal="left" wrapText="1"/>
    </xf>
    <xf numFmtId="0" fontId="5" fillId="10" borderId="0" xfId="0" applyFont="1" applyFill="1" applyAlignment="1">
      <alignment horizontal="left" wrapText="1"/>
    </xf>
    <xf numFmtId="0" fontId="3" fillId="0" borderId="0" xfId="0" applyFont="1" applyAlignment="1">
      <alignment horizontal="right" vertical="center"/>
    </xf>
    <xf numFmtId="0" fontId="0" fillId="5" borderId="5" xfId="0" applyFill="1" applyBorder="1" applyAlignment="1">
      <alignment horizontal="center"/>
    </xf>
    <xf numFmtId="0" fontId="2" fillId="5" borderId="20" xfId="0" applyFont="1" applyFill="1" applyBorder="1" applyAlignment="1">
      <alignment horizontal="left" vertical="center"/>
    </xf>
    <xf numFmtId="0" fontId="2" fillId="5" borderId="0" xfId="0" applyFont="1" applyFill="1" applyAlignment="1">
      <alignment horizontal="left" vertical="center"/>
    </xf>
    <xf numFmtId="0" fontId="6" fillId="8" borderId="0" xfId="1" applyFill="1" applyAlignment="1" applyProtection="1">
      <alignment horizontal="left" vertical="center" wrapText="1"/>
      <protection locked="0"/>
    </xf>
    <xf numFmtId="0" fontId="4" fillId="7" borderId="0" xfId="0" applyFont="1" applyFill="1" applyAlignment="1">
      <alignment horizontal="left" vertical="center" wrapText="1"/>
    </xf>
    <xf numFmtId="0" fontId="0" fillId="6" borderId="20" xfId="0" applyFill="1" applyBorder="1" applyAlignment="1">
      <alignment horizontal="left" vertical="top" wrapText="1"/>
    </xf>
    <xf numFmtId="0" fontId="0" fillId="6" borderId="0" xfId="0" applyFill="1" applyAlignment="1">
      <alignment horizontal="left" vertical="top" wrapText="1"/>
    </xf>
    <xf numFmtId="4" fontId="0" fillId="11" borderId="14" xfId="0" applyNumberFormat="1" applyFill="1" applyBorder="1" applyAlignment="1" applyProtection="1">
      <alignment horizontal="right" vertical="center" wrapText="1"/>
      <protection hidden="1"/>
    </xf>
    <xf numFmtId="0" fontId="1" fillId="0" borderId="10" xfId="0" applyFont="1" applyBorder="1" applyAlignment="1" applyProtection="1">
      <alignment horizontal="right" vertical="center" wrapText="1"/>
      <protection hidden="1"/>
    </xf>
    <xf numFmtId="0" fontId="1" fillId="0" borderId="11" xfId="0" applyFont="1" applyBorder="1" applyAlignment="1" applyProtection="1">
      <alignment horizontal="right" vertical="center" wrapText="1"/>
      <protection hidden="1"/>
    </xf>
    <xf numFmtId="4" fontId="1" fillId="0" borderId="15" xfId="0" applyNumberFormat="1" applyFont="1" applyBorder="1" applyAlignment="1" applyProtection="1">
      <alignment horizontal="right" vertical="center" wrapText="1"/>
      <protection hidden="1"/>
    </xf>
    <xf numFmtId="0" fontId="8" fillId="0" borderId="0" xfId="0" applyFont="1" applyAlignment="1" applyProtection="1">
      <alignment horizontal="center"/>
      <protection hidden="1"/>
    </xf>
    <xf numFmtId="0" fontId="0" fillId="0" borderId="0" xfId="0" applyAlignment="1" applyProtection="1">
      <alignment horizontal="center" vertical="center"/>
      <protection hidden="1"/>
    </xf>
    <xf numFmtId="4" fontId="9" fillId="0" borderId="0" xfId="0" applyNumberFormat="1" applyFont="1" applyAlignment="1" applyProtection="1">
      <alignment horizontal="right" vertical="center" wrapText="1"/>
      <protection hidden="1"/>
    </xf>
    <xf numFmtId="0" fontId="0" fillId="0" borderId="0" xfId="0" applyAlignment="1" applyProtection="1">
      <alignment horizontal="center"/>
      <protection hidden="1"/>
    </xf>
    <xf numFmtId="0" fontId="1" fillId="0" borderId="0" xfId="0" applyFont="1" applyAlignment="1" applyProtection="1">
      <alignment horizontal="center" vertical="top" wrapText="1"/>
      <protection hidden="1"/>
    </xf>
    <xf numFmtId="164" fontId="1" fillId="0" borderId="0" xfId="0" applyNumberFormat="1" applyFont="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164" fontId="1" fillId="13" borderId="2" xfId="0" applyNumberFormat="1" applyFont="1" applyFill="1" applyBorder="1" applyAlignment="1" applyProtection="1">
      <alignment horizontal="center" vertical="center" wrapText="1"/>
      <protection hidden="1"/>
    </xf>
    <xf numFmtId="164" fontId="1" fillId="13" borderId="3" xfId="0" applyNumberFormat="1" applyFont="1" applyFill="1" applyBorder="1" applyAlignment="1" applyProtection="1">
      <alignment horizontal="center" vertical="center" wrapText="1"/>
      <protection hidden="1"/>
    </xf>
    <xf numFmtId="164" fontId="1" fillId="13" borderId="4" xfId="0" applyNumberFormat="1" applyFont="1" applyFill="1" applyBorder="1" applyAlignment="1" applyProtection="1">
      <alignment horizontal="center" vertical="center" wrapText="1"/>
      <protection hidden="1"/>
    </xf>
    <xf numFmtId="0" fontId="1" fillId="0" borderId="10" xfId="0" applyFont="1" applyBorder="1" applyAlignment="1" applyProtection="1">
      <alignment horizontal="center" vertical="center" wrapText="1"/>
      <protection hidden="1"/>
    </xf>
    <xf numFmtId="0" fontId="1" fillId="0" borderId="11" xfId="0" applyFont="1" applyBorder="1" applyAlignment="1" applyProtection="1">
      <alignment horizontal="center" vertical="center" wrapText="1"/>
      <protection hidden="1"/>
    </xf>
    <xf numFmtId="0" fontId="0" fillId="12" borderId="7" xfId="0" applyFill="1" applyBorder="1" applyAlignment="1" applyProtection="1">
      <alignment horizontal="center" vertical="center" wrapText="1"/>
      <protection hidden="1"/>
    </xf>
    <xf numFmtId="0" fontId="0" fillId="12" borderId="0" xfId="0" applyFill="1" applyAlignment="1" applyProtection="1">
      <alignment horizontal="center" vertical="center" wrapText="1"/>
      <protection hidden="1"/>
    </xf>
    <xf numFmtId="14" fontId="0" fillId="4" borderId="0" xfId="0" applyNumberFormat="1" applyFill="1" applyAlignment="1" applyProtection="1">
      <alignment horizontal="right"/>
      <protection locked="0" hidden="1"/>
    </xf>
    <xf numFmtId="0" fontId="1" fillId="3" borderId="2" xfId="0" applyFont="1" applyFill="1" applyBorder="1" applyAlignment="1" applyProtection="1">
      <alignment horizontal="center" vertical="center" wrapText="1"/>
      <protection hidden="1"/>
    </xf>
    <xf numFmtId="0" fontId="1" fillId="3" borderId="3" xfId="0" applyFont="1" applyFill="1" applyBorder="1" applyAlignment="1" applyProtection="1">
      <alignment horizontal="center" vertical="center" wrapText="1"/>
      <protection hidden="1"/>
    </xf>
    <xf numFmtId="0" fontId="1" fillId="3" borderId="4" xfId="0" applyFont="1" applyFill="1" applyBorder="1" applyAlignment="1" applyProtection="1">
      <alignment horizontal="center" vertical="center" wrapText="1"/>
      <protection hidden="1"/>
    </xf>
    <xf numFmtId="0" fontId="0" fillId="0" borderId="10" xfId="0" applyBorder="1" applyAlignment="1" applyProtection="1">
      <alignment horizontal="center"/>
      <protection hidden="1"/>
    </xf>
    <xf numFmtId="0" fontId="0" fillId="0" borderId="11" xfId="0" applyBorder="1" applyAlignment="1" applyProtection="1">
      <alignment horizontal="center"/>
      <protection hidden="1"/>
    </xf>
    <xf numFmtId="0" fontId="1" fillId="0" borderId="2" xfId="0" applyFont="1" applyBorder="1" applyAlignment="1" applyProtection="1">
      <alignment horizontal="center" vertical="top" wrapText="1"/>
      <protection hidden="1"/>
    </xf>
    <xf numFmtId="0" fontId="1" fillId="0" borderId="3" xfId="0" applyFont="1" applyBorder="1" applyAlignment="1" applyProtection="1">
      <alignment horizontal="center" vertical="top" wrapText="1"/>
      <protection hidden="1"/>
    </xf>
    <xf numFmtId="0" fontId="1" fillId="0" borderId="4" xfId="0" applyFont="1" applyBorder="1" applyAlignment="1" applyProtection="1">
      <alignment horizontal="center" vertical="top" wrapText="1"/>
      <protection hidden="1"/>
    </xf>
    <xf numFmtId="0" fontId="0" fillId="0" borderId="7" xfId="0" applyBorder="1" applyAlignment="1" applyProtection="1">
      <alignment horizontal="center" wrapText="1"/>
      <protection hidden="1"/>
    </xf>
    <xf numFmtId="0" fontId="0" fillId="0" borderId="0" xfId="0" applyAlignment="1" applyProtection="1">
      <alignment horizontal="center" wrapText="1"/>
      <protection hidden="1"/>
    </xf>
    <xf numFmtId="0" fontId="0" fillId="4" borderId="0" xfId="0" applyFill="1" applyAlignment="1" applyProtection="1">
      <alignment horizontal="right"/>
      <protection locked="0" hidden="1"/>
    </xf>
    <xf numFmtId="0" fontId="0" fillId="0" borderId="0" xfId="0" applyAlignment="1" applyProtection="1">
      <alignment horizontal="center" vertical="center" wrapText="1"/>
      <protection hidden="1"/>
    </xf>
    <xf numFmtId="164" fontId="0" fillId="4" borderId="0" xfId="0" applyNumberFormat="1" applyFill="1" applyAlignment="1" applyProtection="1">
      <alignment horizontal="right"/>
      <protection locked="0" hidden="1"/>
    </xf>
    <xf numFmtId="0" fontId="10" fillId="0" borderId="0" xfId="0" applyFont="1" applyAlignment="1" applyProtection="1">
      <alignment horizontal="center" vertical="center" wrapText="1"/>
      <protection hidden="1"/>
    </xf>
    <xf numFmtId="14" fontId="1" fillId="0" borderId="12" xfId="0" applyNumberFormat="1" applyFont="1" applyBorder="1" applyAlignment="1" applyProtection="1">
      <alignment horizontal="center" vertical="center" wrapText="1"/>
      <protection hidden="1"/>
    </xf>
    <xf numFmtId="14" fontId="1" fillId="0" borderId="13" xfId="0" applyNumberFormat="1" applyFont="1" applyBorder="1" applyAlignment="1" applyProtection="1">
      <alignment horizontal="center" vertical="center" wrapText="1"/>
      <protection hidden="1"/>
    </xf>
    <xf numFmtId="4" fontId="0" fillId="4" borderId="9" xfId="0" applyNumberFormat="1" applyFill="1" applyBorder="1" applyAlignment="1" applyProtection="1">
      <alignment horizontal="right" vertical="center" wrapText="1"/>
      <protection locked="0" hidden="1"/>
    </xf>
    <xf numFmtId="4" fontId="0" fillId="4" borderId="14" xfId="0" applyNumberFormat="1" applyFill="1" applyBorder="1" applyAlignment="1" applyProtection="1">
      <alignment horizontal="right" vertical="center" wrapText="1"/>
      <protection locked="0" hidden="1"/>
    </xf>
    <xf numFmtId="4" fontId="0" fillId="4" borderId="8" xfId="0" applyNumberFormat="1" applyFill="1" applyBorder="1" applyAlignment="1" applyProtection="1">
      <alignment horizontal="right" vertical="center" wrapText="1"/>
      <protection locked="0" hidden="1"/>
    </xf>
    <xf numFmtId="4" fontId="0" fillId="11" borderId="9" xfId="0" applyNumberFormat="1" applyFill="1" applyBorder="1" applyAlignment="1" applyProtection="1">
      <alignment horizontal="right" vertical="center" wrapText="1"/>
      <protection hidden="1"/>
    </xf>
    <xf numFmtId="0" fontId="0" fillId="4" borderId="9" xfId="0" applyFill="1" applyBorder="1" applyAlignment="1" applyProtection="1">
      <alignment horizontal="right" vertical="center" wrapText="1"/>
      <protection locked="0" hidden="1"/>
    </xf>
    <xf numFmtId="0" fontId="0" fillId="4" borderId="14" xfId="0" applyFill="1" applyBorder="1" applyAlignment="1" applyProtection="1">
      <alignment horizontal="right" vertical="center" wrapText="1"/>
      <protection locked="0" hidden="1"/>
    </xf>
    <xf numFmtId="0" fontId="0" fillId="4" borderId="8" xfId="0" applyFill="1" applyBorder="1" applyAlignment="1" applyProtection="1">
      <alignment horizontal="right" vertical="center" wrapText="1"/>
      <protection locked="0" hidden="1"/>
    </xf>
    <xf numFmtId="164" fontId="0" fillId="11" borderId="0" xfId="0" applyNumberFormat="1" applyFill="1" applyAlignment="1" applyProtection="1">
      <alignment horizontal="right"/>
      <protection hidden="1"/>
    </xf>
    <xf numFmtId="14" fontId="0" fillId="11" borderId="0" xfId="0" applyNumberFormat="1" applyFill="1" applyAlignment="1" applyProtection="1">
      <alignment horizontal="right"/>
      <protection hidden="1"/>
    </xf>
  </cellXfs>
  <cellStyles count="2">
    <cellStyle name="Hyperlink" xfId="1" builtinId="8"/>
    <cellStyle name="Standaard" xfId="0" builtinId="0"/>
  </cellStyles>
  <dxfs count="129">
    <dxf>
      <font>
        <color auto="1"/>
      </font>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0"/>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auto="1"/>
      </font>
      <fill>
        <patternFill>
          <bgColor rgb="FF92D050"/>
        </patternFill>
      </fill>
      <border>
        <left style="thin">
          <color auto="1"/>
        </left>
        <right style="thin">
          <color auto="1"/>
        </right>
        <top style="thin">
          <color auto="1"/>
        </top>
        <bottom style="thin">
          <color auto="1"/>
        </bottom>
      </border>
    </dxf>
    <dxf>
      <font>
        <color auto="1"/>
      </font>
      <fill>
        <patternFill>
          <bgColor rgb="FF92D050"/>
        </patternFill>
      </fill>
      <border>
        <left style="thin">
          <color auto="1"/>
        </left>
        <right style="thin">
          <color auto="1"/>
        </right>
        <top style="thin">
          <color auto="1"/>
        </top>
        <bottom style="thin">
          <color auto="1"/>
        </bottom>
      </border>
    </dxf>
    <dxf>
      <font>
        <color auto="1"/>
      </font>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0"/>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auto="1"/>
      </font>
      <fill>
        <patternFill>
          <bgColor rgb="FF92D050"/>
        </patternFill>
      </fill>
      <border>
        <left style="thin">
          <color auto="1"/>
        </left>
        <right style="thin">
          <color auto="1"/>
        </right>
        <top style="thin">
          <color auto="1"/>
        </top>
        <bottom style="thin">
          <color auto="1"/>
        </bottom>
      </border>
    </dxf>
    <dxf>
      <font>
        <color theme="0"/>
      </font>
      <fill>
        <patternFill>
          <bgColor theme="0"/>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border>
    </dxf>
    <dxf>
      <font>
        <color theme="0"/>
      </font>
      <fill>
        <patternFill>
          <bgColor theme="0"/>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patternType="gray0625">
          <bgColor rgb="FF92D050"/>
        </patternFill>
      </fill>
      <border>
        <left style="thin">
          <color auto="1"/>
        </left>
        <right style="thin">
          <color auto="1"/>
        </right>
        <top style="thin">
          <color auto="1"/>
        </top>
        <bottom style="thin">
          <color auto="1"/>
        </bottom>
        <vertical/>
        <horizontal/>
      </border>
    </dxf>
    <dxf>
      <font>
        <color theme="0"/>
      </font>
      <fill>
        <patternFill>
          <bgColor theme="0"/>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auto="1"/>
      </font>
      <fill>
        <patternFill>
          <bgColor rgb="FF92D050"/>
        </patternFill>
      </fill>
      <border>
        <left style="thin">
          <color auto="1"/>
        </left>
        <right style="thin">
          <color auto="1"/>
        </right>
        <top style="thin">
          <color auto="1"/>
        </top>
        <bottom style="thin">
          <color auto="1"/>
        </bottom>
      </border>
    </dxf>
    <dxf>
      <font>
        <color auto="1"/>
      </font>
      <fill>
        <patternFill>
          <bgColor rgb="FF92D050"/>
        </patternFill>
      </fill>
      <border>
        <left style="thin">
          <color auto="1"/>
        </left>
        <right style="thin">
          <color auto="1"/>
        </right>
        <top style="thin">
          <color auto="1"/>
        </top>
        <bottom style="thin">
          <color auto="1"/>
        </bottom>
        <vertical/>
        <horizontal/>
      </border>
    </dxf>
    <dxf>
      <font>
        <color theme="0"/>
      </font>
    </dxf>
    <dxf>
      <font>
        <color theme="0"/>
      </font>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theme="0"/>
      </font>
    </dxf>
    <dxf>
      <font>
        <color auto="1"/>
      </font>
      <fill>
        <patternFill>
          <bgColor rgb="FF92D050"/>
        </patternFill>
      </fill>
      <border>
        <left style="thin">
          <color auto="1"/>
        </left>
        <right style="thin">
          <color auto="1"/>
        </right>
        <top style="thin">
          <color auto="1"/>
        </top>
        <bottom style="thin">
          <color auto="1"/>
        </bottom>
      </border>
    </dxf>
    <dxf>
      <font>
        <color theme="0"/>
      </font>
      <fill>
        <patternFill>
          <bgColor theme="0"/>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theme="0"/>
      </font>
    </dxf>
    <dxf>
      <border>
        <left style="thin">
          <color auto="1"/>
        </left>
        <right style="thin">
          <color auto="1"/>
        </right>
        <top style="thin">
          <color auto="1"/>
        </top>
        <bottom style="thin">
          <color auto="1"/>
        </bottom>
        <vertical/>
        <horizontal/>
      </border>
    </dxf>
    <dxf>
      <fill>
        <patternFill patternType="gray0625">
          <bgColor rgb="FF92D050"/>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rgb="FF00B050"/>
      </font>
    </dxf>
    <dxf>
      <font>
        <color rgb="FFFF0000"/>
      </font>
    </dxf>
    <dxf>
      <font>
        <color rgb="FF00B050"/>
      </font>
    </dxf>
    <dxf>
      <font>
        <color rgb="FFFF0000"/>
      </font>
    </dxf>
    <dxf>
      <font>
        <color rgb="FFFF0000"/>
      </font>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theme="0"/>
      </font>
      <fill>
        <patternFill>
          <bgColor rgb="FF00B050"/>
        </patternFill>
      </fill>
    </dxf>
    <dxf>
      <font>
        <color theme="0"/>
      </font>
      <fill>
        <patternFill>
          <bgColor rgb="FFFF0000"/>
        </patternFill>
      </fill>
    </dxf>
    <dxf>
      <font>
        <color theme="0"/>
      </font>
      <fill>
        <patternFill>
          <bgColor rgb="FF0070C0"/>
        </patternFill>
      </fill>
    </dxf>
    <dxf>
      <fill>
        <patternFill>
          <bgColor theme="8" tint="0.59996337778862885"/>
        </patternFill>
      </fill>
    </dxf>
    <dxf>
      <fill>
        <patternFill>
          <bgColor theme="8" tint="0.59996337778862885"/>
        </patternFill>
      </fill>
    </dxf>
    <dxf>
      <border>
        <left style="thin">
          <color auto="1"/>
        </left>
        <right style="thin">
          <color auto="1"/>
        </right>
        <top style="thin">
          <color auto="1"/>
        </top>
        <bottom style="thin">
          <color auto="1"/>
        </bottom>
        <vertical/>
        <horizontal/>
      </border>
    </dxf>
    <dxf>
      <fill>
        <patternFill>
          <bgColor theme="7" tint="0.59996337778862885"/>
        </patternFill>
      </fill>
      <border>
        <left style="thin">
          <color auto="1"/>
        </left>
        <right style="thin">
          <color auto="1"/>
        </right>
        <top style="thin">
          <color auto="1"/>
        </top>
        <bottom style="thin">
          <color auto="1"/>
        </bottom>
        <vertical/>
        <horizontal/>
      </border>
    </dxf>
    <dxf>
      <font>
        <color theme="0"/>
      </font>
      <fill>
        <patternFill>
          <bgColor rgb="FF0070C0"/>
        </patternFill>
      </fill>
    </dxf>
    <dxf>
      <font>
        <color theme="0"/>
      </font>
      <fill>
        <patternFill>
          <bgColor rgb="FF00B050"/>
        </patternFill>
      </fill>
    </dxf>
    <dxf>
      <font>
        <color theme="0"/>
      </font>
      <fill>
        <patternFill>
          <bgColor rgb="FFFF0000"/>
        </patternFill>
      </fill>
    </dxf>
    <dxf>
      <font>
        <color theme="0"/>
      </font>
      <fill>
        <patternFill>
          <bgColor rgb="FF0070C0"/>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border>
    </dxf>
    <dxf>
      <font>
        <color theme="0"/>
      </font>
      <fill>
        <patternFill>
          <bgColor theme="0"/>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0"/>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border>
    </dxf>
    <dxf>
      <font>
        <color auto="1"/>
      </font>
      <fill>
        <patternFill>
          <bgColor rgb="FF92D050"/>
        </patternFill>
      </fill>
      <border>
        <left style="thin">
          <color auto="1"/>
        </left>
        <right style="thin">
          <color auto="1"/>
        </right>
        <top style="thin">
          <color auto="1"/>
        </top>
        <bottom style="thin">
          <color auto="1"/>
        </bottom>
      </border>
    </dxf>
    <dxf>
      <font>
        <color auto="1"/>
      </font>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0"/>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theme="0"/>
      </font>
      <fill>
        <patternFill>
          <bgColor theme="0"/>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auto="1"/>
      </font>
      <fill>
        <patternFill>
          <bgColor rgb="FF92D050"/>
        </patternFill>
      </fill>
      <border>
        <left style="thin">
          <color auto="1"/>
        </left>
        <right style="thin">
          <color auto="1"/>
        </right>
        <top style="thin">
          <color auto="1"/>
        </top>
        <bottom style="thin">
          <color auto="1"/>
        </bottom>
      </border>
    </dxf>
    <dxf>
      <font>
        <color auto="1"/>
      </font>
      <fill>
        <patternFill>
          <bgColor rgb="FF92D050"/>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patternType="gray0625">
          <bgColor rgb="FF92D050"/>
        </patternFill>
      </fill>
      <border>
        <left style="thin">
          <color auto="1"/>
        </left>
        <right style="thin">
          <color auto="1"/>
        </right>
        <top style="thin">
          <color auto="1"/>
        </top>
        <bottom style="thin">
          <color auto="1"/>
        </bottom>
        <vertical/>
        <horizontal/>
      </border>
    </dxf>
    <dxf>
      <font>
        <color theme="0"/>
      </font>
      <fill>
        <patternFill>
          <bgColor theme="0"/>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auto="1"/>
      </font>
      <fill>
        <patternFill>
          <bgColor rgb="FF92D050"/>
        </patternFill>
      </fill>
      <border>
        <left style="thin">
          <color auto="1"/>
        </left>
        <right style="thin">
          <color auto="1"/>
        </right>
        <top style="thin">
          <color auto="1"/>
        </top>
        <bottom style="thin">
          <color auto="1"/>
        </bottom>
      </border>
    </dxf>
    <dxf>
      <font>
        <color auto="1"/>
      </font>
      <fill>
        <patternFill>
          <bgColor rgb="FF92D050"/>
        </patternFill>
      </fill>
      <border>
        <left style="thin">
          <color auto="1"/>
        </left>
        <right style="thin">
          <color auto="1"/>
        </right>
        <top style="thin">
          <color auto="1"/>
        </top>
        <bottom style="thin">
          <color auto="1"/>
        </bottom>
        <vertical/>
        <horizontal/>
      </border>
    </dxf>
    <dxf>
      <font>
        <color theme="0"/>
      </font>
    </dxf>
    <dxf>
      <font>
        <color theme="0"/>
      </font>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theme="0"/>
      </font>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border>
    </dxf>
    <dxf>
      <font>
        <color theme="0"/>
      </font>
      <fill>
        <patternFill>
          <bgColor theme="0"/>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font>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patternType="gray0625">
          <bgColor rgb="FF92D050"/>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rgb="FFFF0000"/>
      </font>
    </dxf>
    <dxf>
      <font>
        <color rgb="FF00B050"/>
      </font>
    </dxf>
    <dxf>
      <font>
        <color rgb="FFFF0000"/>
      </font>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theme="0"/>
      </font>
      <fill>
        <patternFill>
          <bgColor rgb="FFFF0000"/>
        </patternFill>
      </fill>
    </dxf>
    <dxf>
      <font>
        <color theme="0"/>
      </font>
      <fill>
        <patternFill>
          <bgColor rgb="FF00B050"/>
        </patternFill>
      </fill>
    </dxf>
    <dxf>
      <font>
        <color theme="0"/>
      </font>
      <fill>
        <patternFill>
          <bgColor rgb="FF0070C0"/>
        </patternFill>
      </fill>
    </dxf>
    <dxf>
      <fill>
        <patternFill>
          <bgColor theme="8" tint="0.59996337778862885"/>
        </patternFill>
      </fill>
    </dxf>
    <dxf>
      <fill>
        <patternFill>
          <bgColor theme="8" tint="0.59996337778862885"/>
        </patternFill>
      </fill>
    </dxf>
    <dxf>
      <border>
        <left style="thin">
          <color auto="1"/>
        </left>
        <right style="thin">
          <color auto="1"/>
        </right>
        <top style="thin">
          <color auto="1"/>
        </top>
        <bottom style="thin">
          <color auto="1"/>
        </bottom>
        <vertical/>
        <horizontal/>
      </border>
    </dxf>
    <dxf>
      <fill>
        <patternFill>
          <bgColor theme="7" tint="0.59996337778862885"/>
        </patternFill>
      </fill>
      <border>
        <left style="thin">
          <color auto="1"/>
        </left>
        <right style="thin">
          <color auto="1"/>
        </right>
        <top style="thin">
          <color auto="1"/>
        </top>
        <bottom style="thin">
          <color auto="1"/>
        </bottom>
        <vertical/>
        <horizontal/>
      </border>
    </dxf>
    <dxf>
      <font>
        <color theme="0"/>
      </font>
      <fill>
        <patternFill>
          <bgColor rgb="FF0070C0"/>
        </patternFill>
      </fill>
    </dxf>
    <dxf>
      <font>
        <color theme="0"/>
      </font>
      <fill>
        <patternFill>
          <bgColor rgb="FF0070C0"/>
        </patternFill>
      </fill>
    </dxf>
    <dxf>
      <font>
        <color theme="0"/>
      </font>
      <fill>
        <patternFill>
          <bgColor rgb="FF00B050"/>
        </patternFill>
      </fill>
    </dxf>
    <dxf>
      <font>
        <color theme="0"/>
      </font>
      <fill>
        <patternFill>
          <bgColor rgb="FFFF0000"/>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76200</xdr:colOff>
          <xdr:row>6</xdr:row>
          <xdr:rowOff>38100</xdr:rowOff>
        </xdr:from>
        <xdr:to>
          <xdr:col>12</xdr:col>
          <xdr:colOff>563880</xdr:colOff>
          <xdr:row>6</xdr:row>
          <xdr:rowOff>487680</xdr:rowOff>
        </xdr:to>
        <xdr:sp macro="" textlink="">
          <xdr:nvSpPr>
            <xdr:cNvPr id="2049" name="Button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nl-BE" sz="1000" b="0" i="0" u="none" strike="noStrike" baseline="0">
                  <a:solidFill>
                    <a:srgbClr val="000000"/>
                  </a:solidFill>
                  <a:latin typeface="Calibri"/>
                  <a:cs typeface="Calibri"/>
                </a:rPr>
                <a:t>Defaultwaarde resetknop </a:t>
              </a:r>
            </a:p>
            <a:p>
              <a:pPr algn="ctr" rtl="0">
                <a:defRPr sz="1000"/>
              </a:pPr>
              <a:r>
                <a:rPr lang="nl-BE" sz="1000" b="0" i="0" u="none" strike="noStrike" baseline="0">
                  <a:solidFill>
                    <a:srgbClr val="000000"/>
                  </a:solidFill>
                  <a:latin typeface="Calibri"/>
                  <a:cs typeface="Calibri"/>
                </a:rPr>
                <a:t>(onderneming op zichzelf)</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38100</xdr:colOff>
          <xdr:row>6</xdr:row>
          <xdr:rowOff>45720</xdr:rowOff>
        </xdr:from>
        <xdr:to>
          <xdr:col>17</xdr:col>
          <xdr:colOff>541020</xdr:colOff>
          <xdr:row>6</xdr:row>
          <xdr:rowOff>487680</xdr:rowOff>
        </xdr:to>
        <xdr:sp macro="" textlink="">
          <xdr:nvSpPr>
            <xdr:cNvPr id="2050" name="Button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nl-BE" sz="1000" b="0" i="0" u="none" strike="noStrike" baseline="0">
                  <a:solidFill>
                    <a:srgbClr val="000000"/>
                  </a:solidFill>
                  <a:latin typeface="Calibri"/>
                  <a:cs typeface="Calibri"/>
                </a:rPr>
                <a:t>Defaultwaarde resetknop </a:t>
              </a:r>
            </a:p>
            <a:p>
              <a:pPr algn="ctr" rtl="0">
                <a:defRPr sz="1000"/>
              </a:pPr>
              <a:r>
                <a:rPr lang="nl-BE" sz="1000" b="0" i="0" u="none" strike="noStrike" baseline="0">
                  <a:solidFill>
                    <a:srgbClr val="000000"/>
                  </a:solidFill>
                  <a:latin typeface="Calibri"/>
                  <a:cs typeface="Calibri"/>
                </a:rPr>
                <a:t>(onderneming in groepsverband)</a:t>
              </a:r>
            </a:p>
          </xdr:txBody>
        </xdr:sp>
        <xdr:clientData fPrintsWithSheet="0"/>
      </xdr:twoCellAnchor>
    </mc:Choice>
    <mc:Fallback/>
  </mc:AlternateContent>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vlaio.be/nl/subsidies-financiering/klimaatsprong/voorwaarden/ondernemingen-moeilijkheden-klimaatsprong"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W7"/>
  <sheetViews>
    <sheetView tabSelected="1" workbookViewId="0">
      <selection activeCell="J6" sqref="J6"/>
    </sheetView>
  </sheetViews>
  <sheetFormatPr defaultRowHeight="13.8" x14ac:dyDescent="0.3"/>
  <sheetData>
    <row r="1" spans="1:23" ht="15.6" x14ac:dyDescent="0.3">
      <c r="A1" s="64"/>
      <c r="B1" s="65" t="s">
        <v>0</v>
      </c>
      <c r="C1" s="66"/>
      <c r="D1" s="66"/>
      <c r="E1" s="66"/>
      <c r="F1" s="66"/>
      <c r="G1" s="66"/>
      <c r="H1" s="66"/>
      <c r="I1" s="66"/>
      <c r="J1" s="66"/>
      <c r="K1" s="66"/>
      <c r="L1" s="66"/>
      <c r="M1" s="66"/>
      <c r="N1" s="66"/>
      <c r="O1" s="66"/>
      <c r="P1" s="66"/>
      <c r="Q1" s="66"/>
      <c r="R1" s="66"/>
      <c r="S1" s="66"/>
      <c r="T1" s="66"/>
      <c r="U1" s="66"/>
      <c r="V1" s="66"/>
      <c r="W1" s="66"/>
    </row>
    <row r="2" spans="1:23" ht="69.75" customHeight="1" x14ac:dyDescent="0.3">
      <c r="A2" s="64"/>
      <c r="B2" s="69" t="s">
        <v>69</v>
      </c>
      <c r="C2" s="70"/>
      <c r="D2" s="70"/>
      <c r="E2" s="70"/>
      <c r="F2" s="70"/>
      <c r="G2" s="70"/>
      <c r="H2" s="70"/>
      <c r="I2" s="70"/>
      <c r="J2" s="70"/>
      <c r="K2" s="70"/>
      <c r="L2" s="70"/>
      <c r="M2" s="70"/>
      <c r="N2" s="70"/>
      <c r="O2" s="70"/>
      <c r="P2" s="70"/>
      <c r="Q2" s="70"/>
      <c r="R2" s="70"/>
      <c r="S2" s="70"/>
      <c r="T2" s="70"/>
      <c r="U2" s="70"/>
      <c r="V2" s="70"/>
      <c r="W2" s="70"/>
    </row>
    <row r="5" spans="1:23" ht="25.5" customHeight="1" x14ac:dyDescent="0.3">
      <c r="A5" s="63" t="s">
        <v>1</v>
      </c>
      <c r="B5" s="63"/>
      <c r="C5" s="68" t="s">
        <v>2</v>
      </c>
      <c r="D5" s="68"/>
      <c r="E5" s="68"/>
      <c r="F5" s="68"/>
      <c r="G5" s="68"/>
      <c r="H5" s="68"/>
      <c r="I5" s="68"/>
      <c r="J5" s="67" t="s">
        <v>70</v>
      </c>
      <c r="K5" s="67"/>
      <c r="L5" s="67"/>
      <c r="M5" s="67"/>
      <c r="N5" s="67"/>
      <c r="O5" s="67"/>
      <c r="P5" s="67"/>
      <c r="Q5" s="67"/>
      <c r="R5" s="67"/>
      <c r="S5" s="67"/>
      <c r="T5" s="67"/>
      <c r="U5" s="67"/>
      <c r="V5" s="67"/>
      <c r="W5" s="67"/>
    </row>
    <row r="7" spans="1:23" ht="42" hidden="1" customHeight="1" x14ac:dyDescent="0.3">
      <c r="A7" s="1" t="s">
        <v>3</v>
      </c>
      <c r="B7" s="61" t="s">
        <v>4</v>
      </c>
      <c r="C7" s="62"/>
      <c r="D7" s="62"/>
      <c r="E7" s="62"/>
      <c r="F7" s="62"/>
      <c r="G7" s="62"/>
      <c r="H7" s="62"/>
      <c r="I7" s="62"/>
    </row>
  </sheetData>
  <sheetProtection algorithmName="SHA-512" hashValue="sSsfqYEQgylqCE9q0rLGxjyS44hPBx5/oauKHfc8oqc2zzK8J6NMhwG+ALaSvFeD2lvYrdoHx4pSUkzidkxNcA==" saltValue="TKFKbNimOO+vDvo7fjYvVw==" spinCount="100000" sheet="1" formatCells="0" formatColumns="0" formatRows="0" insertColumns="0" insertRows="0" insertHyperlinks="0" deleteColumns="0" deleteRows="0" sort="0" autoFilter="0" pivotTables="0"/>
  <mergeCells count="7">
    <mergeCell ref="B7:I7"/>
    <mergeCell ref="A5:B5"/>
    <mergeCell ref="A1:A2"/>
    <mergeCell ref="B1:W1"/>
    <mergeCell ref="J5:W5"/>
    <mergeCell ref="C5:I5"/>
    <mergeCell ref="B2:W2"/>
  </mergeCells>
  <hyperlinks>
    <hyperlink ref="J5" r:id="rId1" xr:uid="{171719E4-1AF1-473A-A809-782BD3122D8A}"/>
  </hyperlinks>
  <pageMargins left="0.7" right="0.7" top="0.75" bottom="0.75" header="0.3" footer="0.3"/>
  <pageSetup paperSize="8"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2049" r:id="rId5" name="Button 1">
              <controlPr defaultSize="0" print="0" autoFill="0" autoPict="0" macro="[0]!DefaultTab2">
                <anchor moveWithCells="1" sizeWithCells="1">
                  <from>
                    <xdr:col>9</xdr:col>
                    <xdr:colOff>76200</xdr:colOff>
                    <xdr:row>6</xdr:row>
                    <xdr:rowOff>38100</xdr:rowOff>
                  </from>
                  <to>
                    <xdr:col>12</xdr:col>
                    <xdr:colOff>563880</xdr:colOff>
                    <xdr:row>6</xdr:row>
                    <xdr:rowOff>487680</xdr:rowOff>
                  </to>
                </anchor>
              </controlPr>
            </control>
          </mc:Choice>
        </mc:AlternateContent>
        <mc:AlternateContent xmlns:mc="http://schemas.openxmlformats.org/markup-compatibility/2006">
          <mc:Choice Requires="x14">
            <control shapeId="2050" r:id="rId6" name="Button 2">
              <controlPr defaultSize="0" print="0" autoFill="0" autoPict="0" macro="[0]!DefaultTab3">
                <anchor moveWithCells="1" sizeWithCells="1">
                  <from>
                    <xdr:col>14</xdr:col>
                    <xdr:colOff>38100</xdr:colOff>
                    <xdr:row>6</xdr:row>
                    <xdr:rowOff>45720</xdr:rowOff>
                  </from>
                  <to>
                    <xdr:col>17</xdr:col>
                    <xdr:colOff>541020</xdr:colOff>
                    <xdr:row>6</xdr:row>
                    <xdr:rowOff>487680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1:AB110"/>
  <sheetViews>
    <sheetView workbookViewId="0">
      <selection activeCell="C10" sqref="C10:D10"/>
    </sheetView>
  </sheetViews>
  <sheetFormatPr defaultColWidth="9.109375" defaultRowHeight="13.8" x14ac:dyDescent="0.3"/>
  <cols>
    <col min="1" max="1" width="13.6640625" style="3" customWidth="1"/>
    <col min="2" max="2" width="85.33203125" style="3" customWidth="1"/>
    <col min="3" max="4" width="20.6640625" style="3" customWidth="1"/>
    <col min="5" max="5" width="127" style="3" customWidth="1"/>
    <col min="6" max="6" width="61.6640625" style="3" customWidth="1"/>
    <col min="7" max="7" width="9.109375" style="3"/>
    <col min="8" max="8" width="63.109375" style="3" customWidth="1"/>
    <col min="9" max="9" width="103.88671875" style="3" customWidth="1"/>
    <col min="10" max="10" width="71.5546875" style="3" customWidth="1"/>
    <col min="11" max="11" width="21" style="3" bestFit="1" customWidth="1"/>
    <col min="12" max="13" width="21" style="3" customWidth="1"/>
    <col min="14" max="14" width="9.109375" style="3"/>
    <col min="15" max="15" width="15.6640625" style="3" bestFit="1" customWidth="1"/>
    <col min="16" max="16" width="9.109375" style="3"/>
    <col min="17" max="17" width="13.109375" style="3" bestFit="1" customWidth="1"/>
    <col min="18" max="26" width="9.109375" style="3"/>
    <col min="27" max="28" width="0" style="3" hidden="1" customWidth="1"/>
    <col min="29" max="16384" width="9.109375" style="3"/>
  </cols>
  <sheetData>
    <row r="1" spans="1:28" x14ac:dyDescent="0.3">
      <c r="E1" s="19"/>
      <c r="F1" s="19"/>
      <c r="G1" s="19"/>
      <c r="H1" s="19"/>
      <c r="I1" s="19"/>
      <c r="J1" s="19"/>
      <c r="K1" s="19"/>
      <c r="L1" s="19"/>
      <c r="M1" s="19"/>
      <c r="N1" s="19"/>
      <c r="O1" s="19"/>
      <c r="P1" s="19"/>
      <c r="Q1" s="19"/>
      <c r="R1" s="19"/>
      <c r="S1" s="19"/>
      <c r="T1" s="19"/>
      <c r="U1" s="19"/>
      <c r="V1" s="19"/>
      <c r="W1" s="19"/>
      <c r="X1" s="19"/>
      <c r="Y1" s="19"/>
      <c r="Z1" s="19"/>
    </row>
    <row r="2" spans="1:28" x14ac:dyDescent="0.3">
      <c r="A2" s="90" t="s">
        <v>5</v>
      </c>
      <c r="B2" s="91"/>
      <c r="C2" s="91"/>
      <c r="D2" s="92"/>
      <c r="E2" s="20"/>
      <c r="F2" s="19"/>
      <c r="G2" s="19"/>
      <c r="H2" s="19"/>
      <c r="I2" s="19"/>
      <c r="J2" s="19"/>
      <c r="K2" s="19"/>
      <c r="L2" s="19"/>
      <c r="M2" s="19"/>
      <c r="N2" s="19"/>
      <c r="O2" s="19"/>
      <c r="P2" s="19"/>
      <c r="Q2" s="19"/>
      <c r="R2" s="19"/>
      <c r="S2" s="19"/>
      <c r="T2" s="19"/>
      <c r="U2" s="19"/>
      <c r="V2" s="19"/>
      <c r="W2" s="19"/>
      <c r="X2" s="19"/>
      <c r="Y2" s="19"/>
      <c r="Z2" s="19"/>
      <c r="AA2" s="19"/>
    </row>
    <row r="3" spans="1:28" x14ac:dyDescent="0.3">
      <c r="A3" s="21"/>
      <c r="B3" s="21"/>
      <c r="C3" s="21"/>
      <c r="D3" s="21"/>
      <c r="E3" s="46"/>
      <c r="F3" s="22"/>
      <c r="G3" s="22"/>
      <c r="H3" s="22"/>
      <c r="I3" s="22"/>
      <c r="J3" s="22"/>
      <c r="K3" s="22"/>
      <c r="L3" s="22"/>
      <c r="M3" s="22"/>
      <c r="N3" s="22"/>
      <c r="O3" s="22"/>
      <c r="P3" s="22"/>
      <c r="Q3" s="22"/>
      <c r="R3" s="22"/>
      <c r="S3" s="22"/>
      <c r="T3" s="22"/>
      <c r="U3" s="22"/>
      <c r="V3" s="22"/>
      <c r="W3" s="22"/>
      <c r="X3" s="22"/>
      <c r="Y3" s="22"/>
      <c r="Z3" s="22"/>
      <c r="AA3" s="19"/>
    </row>
    <row r="4" spans="1:28" x14ac:dyDescent="0.3">
      <c r="A4" s="103" t="s">
        <v>6</v>
      </c>
      <c r="B4" s="103"/>
      <c r="C4" s="103"/>
      <c r="D4" s="103"/>
      <c r="E4" s="46"/>
      <c r="F4" s="22"/>
      <c r="G4" s="22"/>
      <c r="H4" s="22"/>
      <c r="I4" s="22"/>
      <c r="J4" s="22"/>
      <c r="K4" s="22"/>
      <c r="L4" s="22"/>
      <c r="M4" s="22"/>
      <c r="N4" s="22"/>
      <c r="O4" s="22"/>
      <c r="P4" s="22"/>
      <c r="Q4" s="22"/>
      <c r="R4" s="22"/>
      <c r="S4" s="22"/>
      <c r="T4" s="22"/>
      <c r="U4" s="22"/>
      <c r="V4" s="22"/>
      <c r="W4" s="22"/>
      <c r="X4" s="22"/>
      <c r="Y4" s="22"/>
      <c r="Z4" s="22"/>
      <c r="AA4" s="19"/>
    </row>
    <row r="5" spans="1:28" ht="15" customHeight="1" x14ac:dyDescent="0.3">
      <c r="E5" s="22"/>
      <c r="F5" s="22"/>
      <c r="G5" s="22"/>
      <c r="H5" s="22">
        <v>2</v>
      </c>
      <c r="I5" s="22">
        <f t="shared" ref="I5:U5" si="0">H5+1</f>
        <v>3</v>
      </c>
      <c r="J5" s="22">
        <f t="shared" si="0"/>
        <v>4</v>
      </c>
      <c r="K5" s="22">
        <f t="shared" si="0"/>
        <v>5</v>
      </c>
      <c r="L5" s="22">
        <f t="shared" si="0"/>
        <v>6</v>
      </c>
      <c r="M5" s="22">
        <f t="shared" si="0"/>
        <v>7</v>
      </c>
      <c r="N5" s="22">
        <f t="shared" si="0"/>
        <v>8</v>
      </c>
      <c r="O5" s="22">
        <f t="shared" si="0"/>
        <v>9</v>
      </c>
      <c r="P5" s="22">
        <f t="shared" si="0"/>
        <v>10</v>
      </c>
      <c r="Q5" s="22">
        <f t="shared" si="0"/>
        <v>11</v>
      </c>
      <c r="R5" s="22">
        <f t="shared" si="0"/>
        <v>12</v>
      </c>
      <c r="S5" s="22">
        <f t="shared" si="0"/>
        <v>13</v>
      </c>
      <c r="T5" s="22">
        <f t="shared" si="0"/>
        <v>14</v>
      </c>
      <c r="U5" s="22">
        <f t="shared" si="0"/>
        <v>15</v>
      </c>
      <c r="V5" s="22">
        <v>16</v>
      </c>
      <c r="W5" s="22"/>
      <c r="X5" s="22"/>
      <c r="Y5" s="22"/>
      <c r="Z5" s="22"/>
      <c r="AA5" s="19"/>
    </row>
    <row r="6" spans="1:28" ht="15" customHeight="1" x14ac:dyDescent="0.3">
      <c r="A6" s="3" t="s">
        <v>7</v>
      </c>
      <c r="C6" s="102">
        <v>0</v>
      </c>
      <c r="D6" s="102"/>
      <c r="E6" s="52"/>
      <c r="F6" s="22" t="s">
        <v>8</v>
      </c>
      <c r="G6" s="22" t="s">
        <v>9</v>
      </c>
      <c r="H6" s="53" t="s">
        <v>10</v>
      </c>
      <c r="I6" s="53" t="s">
        <v>11</v>
      </c>
      <c r="J6" s="23" t="s">
        <v>12</v>
      </c>
      <c r="K6" s="22" t="s">
        <v>13</v>
      </c>
      <c r="L6" s="23" t="s">
        <v>14</v>
      </c>
      <c r="M6" s="23" t="s">
        <v>14</v>
      </c>
      <c r="N6" s="23" t="s">
        <v>15</v>
      </c>
      <c r="O6" s="22" t="s">
        <v>16</v>
      </c>
      <c r="P6" s="23" t="s">
        <v>17</v>
      </c>
      <c r="Q6" s="22" t="s">
        <v>18</v>
      </c>
      <c r="R6" s="23" t="s">
        <v>14</v>
      </c>
      <c r="S6" s="23" t="s">
        <v>14</v>
      </c>
      <c r="T6" s="23" t="s">
        <v>14</v>
      </c>
      <c r="U6" s="23" t="s">
        <v>14</v>
      </c>
      <c r="V6" s="81" t="s">
        <v>19</v>
      </c>
      <c r="W6" s="81"/>
      <c r="X6" s="81"/>
      <c r="Y6" s="22"/>
      <c r="Z6" s="22"/>
      <c r="AA6" s="102"/>
      <c r="AB6" s="102"/>
    </row>
    <row r="7" spans="1:28" ht="15" customHeight="1" x14ac:dyDescent="0.3">
      <c r="A7" s="3" t="s">
        <v>20</v>
      </c>
      <c r="C7" s="102">
        <v>0</v>
      </c>
      <c r="D7" s="102"/>
      <c r="E7" s="52"/>
      <c r="F7" s="22" t="s">
        <v>21</v>
      </c>
      <c r="G7" s="22" t="s">
        <v>22</v>
      </c>
      <c r="H7" s="53" t="s">
        <v>10</v>
      </c>
      <c r="I7" s="53" t="s">
        <v>11</v>
      </c>
      <c r="J7" s="23" t="s">
        <v>23</v>
      </c>
      <c r="K7" s="22" t="s">
        <v>24</v>
      </c>
      <c r="L7" s="23" t="s">
        <v>25</v>
      </c>
      <c r="M7" s="22" t="s">
        <v>26</v>
      </c>
      <c r="N7" s="23" t="s">
        <v>27</v>
      </c>
      <c r="O7" s="22" t="s">
        <v>28</v>
      </c>
      <c r="P7" s="23" t="s">
        <v>14</v>
      </c>
      <c r="Q7" s="23" t="s">
        <v>14</v>
      </c>
      <c r="R7" s="23" t="s">
        <v>23</v>
      </c>
      <c r="S7" s="22" t="s">
        <v>24</v>
      </c>
      <c r="T7" s="23" t="s">
        <v>25</v>
      </c>
      <c r="U7" s="22" t="s">
        <v>26</v>
      </c>
      <c r="V7" s="81" t="s">
        <v>29</v>
      </c>
      <c r="W7" s="81"/>
      <c r="X7" s="81"/>
      <c r="Y7" s="22"/>
      <c r="Z7" s="22"/>
      <c r="AA7" s="102"/>
      <c r="AB7" s="102"/>
    </row>
    <row r="8" spans="1:28" ht="15" customHeight="1" x14ac:dyDescent="0.3">
      <c r="B8" s="24" t="s">
        <v>30</v>
      </c>
      <c r="C8" s="25"/>
      <c r="E8" s="22"/>
      <c r="F8" s="22">
        <v>0</v>
      </c>
      <c r="G8" s="22">
        <v>0</v>
      </c>
      <c r="H8" s="22" t="s">
        <v>31</v>
      </c>
      <c r="I8" s="22" t="s">
        <v>31</v>
      </c>
      <c r="J8" s="22" t="s">
        <v>31</v>
      </c>
      <c r="K8" s="22" t="s">
        <v>31</v>
      </c>
      <c r="L8" s="22" t="s">
        <v>31</v>
      </c>
      <c r="M8" s="22" t="s">
        <v>31</v>
      </c>
      <c r="N8" s="22" t="s">
        <v>31</v>
      </c>
      <c r="O8" s="22" t="s">
        <v>31</v>
      </c>
      <c r="P8" s="22" t="s">
        <v>31</v>
      </c>
      <c r="Q8" s="22" t="s">
        <v>31</v>
      </c>
      <c r="R8" s="22" t="s">
        <v>31</v>
      </c>
      <c r="S8" s="22" t="s">
        <v>31</v>
      </c>
      <c r="T8" s="22" t="s">
        <v>31</v>
      </c>
      <c r="U8" s="22" t="s">
        <v>31</v>
      </c>
      <c r="V8" s="22" t="s">
        <v>31</v>
      </c>
      <c r="W8" s="22"/>
      <c r="X8" s="22"/>
      <c r="Y8" s="22"/>
      <c r="Z8" s="22"/>
      <c r="AA8" s="25"/>
    </row>
    <row r="9" spans="1:28" ht="15" customHeight="1" x14ac:dyDescent="0.3">
      <c r="B9" s="26" t="s">
        <v>32</v>
      </c>
      <c r="C9" s="100"/>
      <c r="D9" s="100"/>
      <c r="E9" s="54"/>
      <c r="F9" s="22">
        <v>0</v>
      </c>
      <c r="G9" s="22">
        <v>0</v>
      </c>
      <c r="H9" s="22"/>
      <c r="I9" s="22"/>
      <c r="J9" s="22"/>
      <c r="K9" s="22"/>
      <c r="L9" s="22"/>
      <c r="M9" s="22"/>
      <c r="N9" s="22"/>
      <c r="O9" s="22"/>
      <c r="P9" s="22"/>
      <c r="Q9" s="22"/>
      <c r="R9" s="22"/>
      <c r="S9" s="22"/>
      <c r="T9" s="22"/>
      <c r="U9" s="22"/>
      <c r="V9" s="22"/>
      <c r="W9" s="22"/>
      <c r="X9" s="22"/>
      <c r="Y9" s="22"/>
      <c r="Z9" s="22"/>
      <c r="AA9" s="100"/>
      <c r="AB9" s="100"/>
    </row>
    <row r="10" spans="1:28" ht="15" customHeight="1" x14ac:dyDescent="0.3">
      <c r="B10" s="51" t="s">
        <v>33</v>
      </c>
      <c r="C10" s="100"/>
      <c r="D10" s="100"/>
      <c r="E10" s="27"/>
      <c r="F10" s="22">
        <v>0</v>
      </c>
      <c r="G10" s="22">
        <v>0</v>
      </c>
      <c r="H10" s="19"/>
      <c r="I10" s="19"/>
      <c r="J10" s="19"/>
      <c r="K10" s="19"/>
      <c r="L10" s="19"/>
      <c r="M10" s="19"/>
      <c r="N10" s="19"/>
      <c r="O10" s="19"/>
      <c r="P10" s="19"/>
      <c r="Q10" s="19"/>
      <c r="R10" s="19"/>
      <c r="S10" s="19"/>
      <c r="T10" s="19"/>
      <c r="U10" s="19"/>
      <c r="V10" s="19"/>
      <c r="W10" s="19"/>
      <c r="X10" s="19"/>
      <c r="Y10" s="19"/>
      <c r="Z10" s="19"/>
      <c r="AA10" s="100"/>
      <c r="AB10" s="100"/>
    </row>
    <row r="11" spans="1:28" ht="15" customHeight="1" x14ac:dyDescent="0.3">
      <c r="B11" s="26" t="s">
        <v>34</v>
      </c>
      <c r="C11" s="89"/>
      <c r="D11" s="89"/>
      <c r="E11" s="28"/>
      <c r="F11" s="22">
        <v>0</v>
      </c>
      <c r="G11" s="22">
        <v>0</v>
      </c>
      <c r="H11" s="19"/>
      <c r="I11" s="19"/>
      <c r="J11" s="19"/>
      <c r="K11" s="19"/>
      <c r="L11" s="19"/>
      <c r="M11" s="19"/>
      <c r="N11" s="19"/>
      <c r="O11" s="19"/>
      <c r="P11" s="19"/>
      <c r="Q11" s="19"/>
      <c r="R11" s="19"/>
      <c r="S11" s="19"/>
      <c r="T11" s="19"/>
      <c r="U11" s="19"/>
      <c r="V11" s="19"/>
      <c r="W11" s="19"/>
      <c r="X11" s="19"/>
      <c r="Y11" s="19"/>
      <c r="Z11" s="19"/>
      <c r="AA11" s="89"/>
      <c r="AB11" s="89"/>
    </row>
    <row r="12" spans="1:28" ht="15" customHeight="1" x14ac:dyDescent="0.3">
      <c r="B12" s="26" t="s">
        <v>35</v>
      </c>
      <c r="C12" s="89"/>
      <c r="D12" s="89"/>
      <c r="E12" s="28"/>
      <c r="F12" s="22">
        <v>0</v>
      </c>
      <c r="G12" s="22"/>
      <c r="H12" s="19"/>
      <c r="I12" s="19"/>
      <c r="J12" s="19"/>
      <c r="K12" s="19"/>
      <c r="L12" s="19"/>
      <c r="M12" s="19"/>
      <c r="N12" s="19"/>
      <c r="O12" s="19"/>
      <c r="P12" s="19"/>
      <c r="Q12" s="19"/>
      <c r="R12" s="19"/>
      <c r="S12" s="19"/>
      <c r="T12" s="19"/>
      <c r="U12" s="19"/>
      <c r="V12" s="19"/>
      <c r="W12" s="19"/>
      <c r="X12" s="19"/>
      <c r="Y12" s="19"/>
      <c r="Z12" s="19"/>
      <c r="AA12" s="89"/>
      <c r="AB12" s="89"/>
    </row>
    <row r="13" spans="1:28" ht="15" hidden="1" customHeight="1" x14ac:dyDescent="0.3">
      <c r="B13" s="24" t="s">
        <v>36</v>
      </c>
      <c r="C13" s="29"/>
      <c r="F13" s="22"/>
      <c r="G13" s="22"/>
      <c r="AA13" s="29"/>
    </row>
    <row r="14" spans="1:28" ht="15" hidden="1" customHeight="1" x14ac:dyDescent="0.3">
      <c r="B14" s="26" t="s">
        <v>32</v>
      </c>
      <c r="C14" s="100"/>
      <c r="D14" s="100"/>
      <c r="F14" s="22"/>
      <c r="G14" s="22"/>
      <c r="AA14" s="100"/>
      <c r="AB14" s="100"/>
    </row>
    <row r="15" spans="1:28" ht="15" hidden="1" customHeight="1" x14ac:dyDescent="0.3">
      <c r="B15" s="26" t="s">
        <v>37</v>
      </c>
      <c r="C15" s="100"/>
      <c r="D15" s="100"/>
      <c r="F15" s="22"/>
      <c r="G15" s="22"/>
      <c r="AA15" s="100"/>
      <c r="AB15" s="100"/>
    </row>
    <row r="16" spans="1:28" ht="15" hidden="1" customHeight="1" x14ac:dyDescent="0.3">
      <c r="B16" s="26" t="s">
        <v>34</v>
      </c>
      <c r="C16" s="89"/>
      <c r="D16" s="89"/>
      <c r="F16" s="22"/>
      <c r="G16" s="22"/>
      <c r="J16" s="30" t="s">
        <v>38</v>
      </c>
      <c r="AA16" s="89"/>
      <c r="AB16" s="89"/>
    </row>
    <row r="17" spans="1:28" ht="15" hidden="1" customHeight="1" x14ac:dyDescent="0.3">
      <c r="B17" s="26" t="s">
        <v>35</v>
      </c>
      <c r="C17" s="89"/>
      <c r="D17" s="89"/>
      <c r="F17" s="22"/>
      <c r="G17" s="22" t="str">
        <f>CONCATENATE(H17,I17)</f>
        <v>KOKO</v>
      </c>
      <c r="H17" s="22" t="s">
        <v>39</v>
      </c>
      <c r="I17" s="22" t="s">
        <v>39</v>
      </c>
      <c r="J17" s="23" t="s">
        <v>38</v>
      </c>
      <c r="AA17" s="89"/>
      <c r="AB17" s="89"/>
    </row>
    <row r="18" spans="1:28" ht="15" customHeight="1" x14ac:dyDescent="0.3">
      <c r="A18" s="22" t="str">
        <f>CONCATENATE(C9,C14)</f>
        <v/>
      </c>
      <c r="B18" s="31"/>
      <c r="F18" s="22"/>
      <c r="G18" s="22" t="str">
        <f t="shared" ref="G18:G28" si="1">CONCATENATE(H18,I18)</f>
        <v>KOMO</v>
      </c>
      <c r="H18" s="22" t="s">
        <v>39</v>
      </c>
      <c r="I18" s="22" t="s">
        <v>40</v>
      </c>
      <c r="J18" s="23" t="s">
        <v>38</v>
      </c>
    </row>
    <row r="19" spans="1:28" ht="15" customHeight="1" x14ac:dyDescent="0.3">
      <c r="G19" s="22" t="str">
        <f t="shared" si="1"/>
        <v>KOGO</v>
      </c>
      <c r="H19" s="22" t="s">
        <v>39</v>
      </c>
      <c r="I19" s="22" t="s">
        <v>21</v>
      </c>
      <c r="J19" s="23" t="s">
        <v>38</v>
      </c>
    </row>
    <row r="20" spans="1:28" ht="12.75" customHeight="1" x14ac:dyDescent="0.3">
      <c r="A20" s="90" t="str">
        <f>IF(C10="ja","Kapitaalhoudende onderneming",IF(C10="nee","Niet-kapitaalhoudende onderneming","Gelieve cel C10 in te vullen"))</f>
        <v>Gelieve cel C10 in te vullen</v>
      </c>
      <c r="B20" s="91"/>
      <c r="C20" s="91"/>
      <c r="D20" s="92"/>
      <c r="G20" s="22" t="str">
        <f t="shared" si="1"/>
        <v>MOKO</v>
      </c>
      <c r="H20" s="22" t="s">
        <v>40</v>
      </c>
      <c r="I20" s="22" t="s">
        <v>39</v>
      </c>
      <c r="J20" s="22" t="s">
        <v>41</v>
      </c>
    </row>
    <row r="21" spans="1:28" x14ac:dyDescent="0.3">
      <c r="A21" s="93"/>
      <c r="B21" s="94"/>
      <c r="C21" s="94"/>
      <c r="D21" s="94"/>
      <c r="G21" s="22" t="str">
        <f t="shared" si="1"/>
        <v>MOMO</v>
      </c>
      <c r="H21" s="22" t="s">
        <v>40</v>
      </c>
      <c r="I21" s="22" t="s">
        <v>40</v>
      </c>
      <c r="J21" s="23" t="s">
        <v>38</v>
      </c>
    </row>
    <row r="22" spans="1:28" s="32" customFormat="1" ht="15" customHeight="1" x14ac:dyDescent="0.3">
      <c r="A22" s="95" t="s">
        <v>42</v>
      </c>
      <c r="B22" s="96"/>
      <c r="C22" s="96"/>
      <c r="D22" s="97"/>
      <c r="G22" s="22" t="str">
        <f t="shared" si="1"/>
        <v>MOGO</v>
      </c>
      <c r="H22" s="33" t="s">
        <v>40</v>
      </c>
      <c r="I22" s="22" t="s">
        <v>21</v>
      </c>
      <c r="J22" s="34" t="s">
        <v>38</v>
      </c>
    </row>
    <row r="23" spans="1:28" s="32" customFormat="1" x14ac:dyDescent="0.3">
      <c r="A23" s="98"/>
      <c r="B23" s="99"/>
      <c r="C23" s="99"/>
      <c r="D23" s="99"/>
      <c r="G23" s="22" t="str">
        <f t="shared" si="1"/>
        <v>GOKO</v>
      </c>
      <c r="H23" s="33" t="s">
        <v>21</v>
      </c>
      <c r="I23" s="22" t="s">
        <v>39</v>
      </c>
      <c r="J23" s="22" t="s">
        <v>41</v>
      </c>
    </row>
    <row r="24" spans="1:28" s="32" customFormat="1" x14ac:dyDescent="0.3">
      <c r="A24" s="82">
        <f>C6</f>
        <v>0</v>
      </c>
      <c r="B24" s="83"/>
      <c r="C24" s="83"/>
      <c r="D24" s="84"/>
      <c r="G24" s="22" t="str">
        <f t="shared" si="1"/>
        <v>GOMO</v>
      </c>
      <c r="H24" s="33" t="s">
        <v>21</v>
      </c>
      <c r="I24" s="22" t="s">
        <v>40</v>
      </c>
      <c r="J24" s="22" t="s">
        <v>41</v>
      </c>
    </row>
    <row r="25" spans="1:28" x14ac:dyDescent="0.3">
      <c r="A25" s="85"/>
      <c r="B25" s="86"/>
      <c r="C25" s="86"/>
      <c r="D25" s="86"/>
      <c r="G25" s="22" t="str">
        <f t="shared" si="1"/>
        <v>GOGO</v>
      </c>
      <c r="H25" s="33" t="s">
        <v>21</v>
      </c>
      <c r="I25" s="22" t="s">
        <v>21</v>
      </c>
      <c r="J25" s="23" t="s">
        <v>38</v>
      </c>
    </row>
    <row r="26" spans="1:28" ht="12.75" customHeight="1" x14ac:dyDescent="0.3">
      <c r="A26" s="87" t="s">
        <v>19</v>
      </c>
      <c r="B26" s="88"/>
      <c r="C26" s="88"/>
      <c r="D26" s="88"/>
      <c r="G26" s="22" t="str">
        <f t="shared" si="1"/>
        <v>KO</v>
      </c>
      <c r="H26" s="33" t="s">
        <v>39</v>
      </c>
      <c r="I26" s="22"/>
      <c r="J26" s="30" t="s">
        <v>38</v>
      </c>
    </row>
    <row r="27" spans="1:28" ht="39" customHeight="1" thickBot="1" x14ac:dyDescent="0.35">
      <c r="A27" s="35" t="s">
        <v>43</v>
      </c>
      <c r="B27" s="35" t="s">
        <v>44</v>
      </c>
      <c r="C27" s="104">
        <f>C11</f>
        <v>0</v>
      </c>
      <c r="D27" s="105"/>
      <c r="G27" s="22" t="str">
        <f t="shared" si="1"/>
        <v>MO</v>
      </c>
      <c r="H27" s="33" t="s">
        <v>40</v>
      </c>
      <c r="I27" s="22"/>
      <c r="J27" s="30" t="s">
        <v>38</v>
      </c>
    </row>
    <row r="28" spans="1:28" x14ac:dyDescent="0.3">
      <c r="A28" s="4" t="str">
        <f>VLOOKUP($C$10,$G$6:$Q$8,2,FALSE)</f>
        <v>vul cel C10 in</v>
      </c>
      <c r="B28" s="4" t="str">
        <f>VLOOKUP($C$10,$G$6:$Q$8,3,FALSE)</f>
        <v>vul cel C10 in</v>
      </c>
      <c r="C28" s="106">
        <v>0</v>
      </c>
      <c r="D28" s="106"/>
      <c r="G28" s="22" t="str">
        <f t="shared" si="1"/>
        <v>GO</v>
      </c>
      <c r="H28" s="33" t="s">
        <v>21</v>
      </c>
      <c r="I28" s="22"/>
      <c r="J28" s="30" t="s">
        <v>38</v>
      </c>
      <c r="AA28" s="110">
        <f>IF($A$28="* * *",-1000000000000,-999999999999)</f>
        <v>-999999999999</v>
      </c>
      <c r="AB28" s="110"/>
    </row>
    <row r="29" spans="1:28" x14ac:dyDescent="0.3">
      <c r="A29" s="5" t="str">
        <f>VLOOKUP($C$10,$G$6:$Q$8,4,FALSE)</f>
        <v>vul cel C10 in</v>
      </c>
      <c r="B29" s="5" t="str">
        <f>VLOOKUP($C$10,$G$6:$Q$8,5,FALSE)</f>
        <v>vul cel C10 in</v>
      </c>
      <c r="C29" s="107">
        <v>0</v>
      </c>
      <c r="D29" s="107"/>
      <c r="G29" s="22"/>
      <c r="H29" s="22"/>
      <c r="I29" s="22" t="s">
        <v>39</v>
      </c>
      <c r="J29" s="30" t="s">
        <v>38</v>
      </c>
      <c r="AA29" s="111">
        <f t="shared" ref="AA29:AA32" si="2">IF($A$28="* * *",-1000000000000,-999999999999)</f>
        <v>-999999999999</v>
      </c>
      <c r="AB29" s="111"/>
    </row>
    <row r="30" spans="1:28" ht="14.4" thickBot="1" x14ac:dyDescent="0.35">
      <c r="A30" s="6" t="str">
        <f>VLOOKUP($C$10,$G$6:$Q$8,6,FALSE)</f>
        <v>vul cel C10 in</v>
      </c>
      <c r="B30" s="6" t="str">
        <f>VLOOKUP($C$10,$G$6:$Q$8,7,FALSE)</f>
        <v>vul cel C10 in</v>
      </c>
      <c r="C30" s="108">
        <v>0</v>
      </c>
      <c r="D30" s="108"/>
      <c r="G30" s="22"/>
      <c r="H30" s="22"/>
      <c r="I30" s="22" t="s">
        <v>40</v>
      </c>
      <c r="J30" s="30" t="s">
        <v>38</v>
      </c>
      <c r="AA30" s="112">
        <f t="shared" si="2"/>
        <v>-999999999999</v>
      </c>
      <c r="AB30" s="112"/>
    </row>
    <row r="31" spans="1:28" x14ac:dyDescent="0.3">
      <c r="A31" s="4" t="str">
        <f>VLOOKUP($C$10,$G$6:$U$8,8,FALSE)</f>
        <v>vul cel C10 in</v>
      </c>
      <c r="B31" s="4" t="str">
        <f>VLOOKUP($C$10,$G$6:$U$8,9,FALSE)</f>
        <v>vul cel C10 in</v>
      </c>
      <c r="C31" s="106">
        <v>0</v>
      </c>
      <c r="D31" s="106"/>
      <c r="G31" s="22"/>
      <c r="H31" s="22"/>
      <c r="I31" s="22" t="s">
        <v>21</v>
      </c>
      <c r="AA31" s="110">
        <f t="shared" si="2"/>
        <v>-999999999999</v>
      </c>
      <c r="AB31" s="110"/>
    </row>
    <row r="32" spans="1:28" x14ac:dyDescent="0.3">
      <c r="A32" s="5" t="str">
        <f>VLOOKUP($C$10,$G$6:$U$8,10,FALSE)</f>
        <v>vul cel C10 in</v>
      </c>
      <c r="B32" s="5" t="str">
        <f>VLOOKUP($C$10,$G$6:$U$8,11,FALSE)</f>
        <v>vul cel C10 in</v>
      </c>
      <c r="C32" s="106">
        <v>0</v>
      </c>
      <c r="D32" s="106"/>
      <c r="J32" s="30" t="s">
        <v>38</v>
      </c>
      <c r="AA32" s="110">
        <f t="shared" si="2"/>
        <v>-999999999999</v>
      </c>
      <c r="AB32" s="110"/>
    </row>
    <row r="33" spans="1:28" ht="12.75" customHeight="1" x14ac:dyDescent="0.3">
      <c r="A33" s="5" t="str">
        <f>VLOOKUP($C$10,$G$6:$U$8,12,FALSE)</f>
        <v>vul cel C10 in</v>
      </c>
      <c r="B33" s="5" t="str">
        <f>VLOOKUP($C$10,$G$6:$U$8,13,FALSE)</f>
        <v>vul cel C10 in</v>
      </c>
      <c r="C33" s="109">
        <f>IF(A29=A33,C29,IF(A30=A33,0,-1000000000000))</f>
        <v>0</v>
      </c>
      <c r="D33" s="109"/>
    </row>
    <row r="34" spans="1:28" ht="14.4" thickBot="1" x14ac:dyDescent="0.35">
      <c r="A34" s="6" t="str">
        <f>VLOOKUP($C$10,$G$6:$U$8,14,FALSE)</f>
        <v>vul cel C10 in</v>
      </c>
      <c r="B34" s="6" t="str">
        <f>VLOOKUP($C$10,$G$6:$U$8,15,FALSE)</f>
        <v>vul cel C10 in</v>
      </c>
      <c r="C34" s="71">
        <f>IF(A30=A34,C30,0)</f>
        <v>0</v>
      </c>
      <c r="D34" s="71"/>
    </row>
    <row r="35" spans="1:28" x14ac:dyDescent="0.3">
      <c r="A35" s="72" t="s">
        <v>45</v>
      </c>
      <c r="B35" s="73"/>
      <c r="C35" s="74" t="str">
        <f>IF(OR(C28&lt;-999999999998,C29&lt;-999999999998,C30&lt;-999999999998,C31&lt;-999999999998,C32&lt;-999999999998),"vul cellen C28-C32 in, indien nvt bij * * * vult u 0 in",IF(OR(AND((C28+C29+C30)&gt;0,(C28+C29+C30)&lt;0.000000000002),(C31+C32+C33+C34)=0),"vul cellen C28-C32 in",(C28+C29+C30)/(C31+C32+C33+C34)))</f>
        <v>vul cellen C28-C32 in</v>
      </c>
      <c r="D35" s="74"/>
    </row>
    <row r="36" spans="1:28" x14ac:dyDescent="0.3">
      <c r="B36" s="36" t="s">
        <v>46</v>
      </c>
      <c r="C36" s="77" t="str">
        <f>IF(C35="vul cellen C28-C32 in",C35,IF(C35="vul cellen C28-C32 in, indien nvt bij * * * vult u 0 in",C35,IF(C35&lt;0.5,"Onderneming in moeilijkheden","Onderneming niet in moeilijkheden")))</f>
        <v>vul cellen C28-C32 in</v>
      </c>
      <c r="D36" s="77"/>
    </row>
    <row r="37" spans="1:28" x14ac:dyDescent="0.3">
      <c r="B37" s="11" t="str">
        <f>IF(OR(AND(B30="* * *",C30&gt;0.001),AND(B33="* * *",C33&gt;0.001),AND(B34="* * *",C34&gt;0.001)),"Gelieve bij '* * *'-lijnen de waarde 0 (nul) in te voeren, wegens niet van toepassing","")</f>
        <v/>
      </c>
      <c r="C37" s="36"/>
      <c r="D37" s="36"/>
    </row>
    <row r="38" spans="1:28" x14ac:dyDescent="0.3">
      <c r="A38" s="78" t="str">
        <f>IF(OR(C36="vul cellen C28-C32 in",C9=""),"vul alle bovenstaande groene cellen in om tot de OIM-beoordeling te komen",IF(C9&lt;&gt;"GO",C36,IF(AND(C9="GO",C36="Onderneming in moeilijkheden"),"Onderneming in moeilijkheden","vul onderstaande criteria 2 en 3 in om tot de OIM-beoordeling te komen")))</f>
        <v>vul alle bovenstaande groene cellen in om tot de OIM-beoordeling te komen</v>
      </c>
      <c r="B38" s="78"/>
      <c r="C38" s="78"/>
      <c r="D38" s="78"/>
    </row>
    <row r="39" spans="1:28" x14ac:dyDescent="0.3">
      <c r="B39" s="12"/>
      <c r="C39" s="37"/>
    </row>
    <row r="40" spans="1:28" x14ac:dyDescent="0.3">
      <c r="A40" s="80" t="str">
        <f>IF(C9="GO",C6,"")</f>
        <v/>
      </c>
      <c r="B40" s="80"/>
      <c r="C40" s="80"/>
      <c r="D40" s="80"/>
    </row>
    <row r="41" spans="1:28" x14ac:dyDescent="0.3">
      <c r="B41" s="12"/>
      <c r="C41" s="37"/>
    </row>
    <row r="42" spans="1:28" x14ac:dyDescent="0.3">
      <c r="A42" s="79" t="str">
        <f>IF(A40="","","TWEE LAATST AFGESLOTEN BOEKJAREN OF (HISTORISCHE/GEBUDGETTEERDE) TUSSENTIJDSE FINANCIËLE STATEN")</f>
        <v/>
      </c>
      <c r="B42" s="79"/>
      <c r="C42" s="79"/>
      <c r="D42" s="79"/>
    </row>
    <row r="44" spans="1:28" x14ac:dyDescent="0.3">
      <c r="A44" s="78" t="str">
        <f>IF(C9="GO","Criterium 2: vreemd vermogen/eigen vermogen meer dan 7,5","")</f>
        <v/>
      </c>
      <c r="B44" s="78"/>
      <c r="C44" s="78"/>
      <c r="D44" s="78"/>
    </row>
    <row r="45" spans="1:28" ht="39" customHeight="1" x14ac:dyDescent="0.3">
      <c r="A45" s="21" t="str">
        <f>IF(A44="","","Code")</f>
        <v/>
      </c>
      <c r="B45" s="21" t="str">
        <f>IF(A44="","","Omschrijving")</f>
        <v/>
      </c>
      <c r="C45" s="38">
        <f>IF(A44="",0,C11)</f>
        <v>0</v>
      </c>
      <c r="D45" s="39">
        <f>IF(A44="",0,C12)</f>
        <v>0</v>
      </c>
      <c r="E45" s="21"/>
      <c r="F45" s="21"/>
    </row>
    <row r="46" spans="1:28" x14ac:dyDescent="0.3">
      <c r="A46" s="7" t="str">
        <f>IF(A44="","","16 (+)")</f>
        <v/>
      </c>
      <c r="B46" s="8" t="str">
        <f>IF(A44="","","Voorzieningen en uitgestelde belastingen")</f>
        <v/>
      </c>
      <c r="C46" s="55">
        <f>IF($A$44="",-1000000000000,-999999999999)</f>
        <v>-1000000000000</v>
      </c>
      <c r="D46" s="55">
        <f>IF($A$44="",-1000000000000,-999999999999)</f>
        <v>-1000000000000</v>
      </c>
      <c r="E46" s="12"/>
      <c r="F46" s="40"/>
      <c r="AA46" s="2">
        <f>IF($A$44="",-1000000000000,-999999999999)</f>
        <v>-1000000000000</v>
      </c>
      <c r="AB46" s="2">
        <f>IF($A$44="",-1000000000000,-999999999999)</f>
        <v>-1000000000000</v>
      </c>
    </row>
    <row r="47" spans="1:28" ht="13.5" customHeight="1" x14ac:dyDescent="0.3">
      <c r="A47" s="7" t="str">
        <f>IF(A44="","","17/49 (+)")</f>
        <v/>
      </c>
      <c r="B47" s="8" t="str">
        <f>IF(A44="","","Schulden")</f>
        <v/>
      </c>
      <c r="C47" s="55">
        <f>IF($A$44="",-1000000000000,-999999999999)</f>
        <v>-1000000000000</v>
      </c>
      <c r="D47" s="55">
        <f>IF($A$44="",-1000000000000,-999999999999)</f>
        <v>-1000000000000</v>
      </c>
      <c r="E47" s="12"/>
      <c r="F47" s="40"/>
      <c r="AA47" s="2">
        <f>IF($A$44="",-1000000000000,-999999999999)</f>
        <v>-1000000000000</v>
      </c>
      <c r="AB47" s="2">
        <f>IF($A$44="",-1000000000000,-999999999999)</f>
        <v>-1000000000000</v>
      </c>
    </row>
    <row r="48" spans="1:28" x14ac:dyDescent="0.3">
      <c r="B48" s="41" t="str">
        <f>IF(A44="","","Vreemd vermogen")</f>
        <v/>
      </c>
      <c r="C48" s="56">
        <f>C46+C47</f>
        <v>-2000000000000</v>
      </c>
      <c r="D48" s="56">
        <f>D46+D47</f>
        <v>-2000000000000</v>
      </c>
    </row>
    <row r="49" spans="1:28" x14ac:dyDescent="0.3">
      <c r="A49" s="9" t="str">
        <f>IF($A$44="","",A28)</f>
        <v/>
      </c>
      <c r="B49" s="10" t="str">
        <f>IF($A$44="","",B28)</f>
        <v/>
      </c>
      <c r="C49" s="56" t="str">
        <f>IF($A$44="","",C28)</f>
        <v/>
      </c>
      <c r="D49" s="55">
        <f>IF($A$44="",-1000000000000,-999999999999)</f>
        <v>-1000000000000</v>
      </c>
      <c r="AB49" s="2">
        <f>IF($A$44="",-1000000000000,-999999999999)</f>
        <v>-1000000000000</v>
      </c>
    </row>
    <row r="50" spans="1:28" x14ac:dyDescent="0.3">
      <c r="A50" s="9" t="str">
        <f t="shared" ref="A50:C51" si="3">IF($A$44="","",A29)</f>
        <v/>
      </c>
      <c r="B50" s="10" t="str">
        <f t="shared" si="3"/>
        <v/>
      </c>
      <c r="C50" s="56" t="str">
        <f t="shared" si="3"/>
        <v/>
      </c>
      <c r="D50" s="55">
        <f>IF($A$44="",-1000000000000,-999999999999)</f>
        <v>-1000000000000</v>
      </c>
      <c r="AB50" s="2">
        <f>IF($A$44="",-1000000000000,-999999999999)</f>
        <v>-1000000000000</v>
      </c>
    </row>
    <row r="51" spans="1:28" x14ac:dyDescent="0.3">
      <c r="A51" s="9" t="str">
        <f t="shared" si="3"/>
        <v/>
      </c>
      <c r="B51" s="10" t="str">
        <f t="shared" si="3"/>
        <v/>
      </c>
      <c r="C51" s="56" t="str">
        <f t="shared" si="3"/>
        <v/>
      </c>
      <c r="D51" s="55">
        <f>IF($A$44="",-1000000000000,-999999999999)</f>
        <v>-1000000000000</v>
      </c>
      <c r="AB51" s="2">
        <f>IF($A$44="",-1000000000000,-999999999999)</f>
        <v>-1000000000000</v>
      </c>
    </row>
    <row r="52" spans="1:28" x14ac:dyDescent="0.3">
      <c r="B52" s="41" t="str">
        <f>IF(A44="","","Eigen vermogen")</f>
        <v/>
      </c>
      <c r="C52" s="56" t="str">
        <f>IF($A44="","",IF(C49+C50+C51&lt;-1000000000000,0,C49+C50+C51))</f>
        <v/>
      </c>
      <c r="D52" s="56" t="str">
        <f>IF($A44="","",IF(D49+D50+D51&lt;-1000000000000,0,D49+D50+D51))</f>
        <v/>
      </c>
    </row>
    <row r="53" spans="1:28" x14ac:dyDescent="0.3">
      <c r="B53" s="42" t="str">
        <f>IF(A44="","","VV/EV")</f>
        <v/>
      </c>
      <c r="C53" s="56" t="str">
        <f>IF($A44="","",IF(SUM(C49:C51)&lt;1,"vul C28-C30; C46-C47 in",C48/C52))</f>
        <v/>
      </c>
      <c r="D53" s="56" t="str">
        <f>IF($A44="","",IF(D45=1,0,IF(SUM(D46:D51)&lt;-1000000000000,"vul cellen D42-D43;D45-D47 in",D48/D52)))</f>
        <v/>
      </c>
    </row>
    <row r="54" spans="1:28" x14ac:dyDescent="0.3">
      <c r="B54" s="41" t="str">
        <f>IF(A44="","","Resultaat")</f>
        <v/>
      </c>
      <c r="C54" s="57" t="str">
        <f>IF(A44="","",IF(LEFT(C53,3)="vul",C53,IF(C53&gt;7.5,"niet OK","OK")))</f>
        <v/>
      </c>
      <c r="D54" s="57" t="str">
        <f>IF(A44="","",IF(LEFT(D53,3)="vul",D53,IF(D53=0,"OK",IF(D48/D52&gt;7.5,"niet OK","OK"))))</f>
        <v/>
      </c>
    </row>
    <row r="56" spans="1:28" ht="12.75" customHeight="1" x14ac:dyDescent="0.3">
      <c r="A56" s="101" t="str">
        <f>IF(C9&lt;&gt;"GO","","Criterium 3: rentedekkingsgraad (= EBITDA/rentelast)  minder dan 1,0")</f>
        <v/>
      </c>
      <c r="B56" s="101"/>
      <c r="C56" s="101"/>
      <c r="D56" s="101"/>
      <c r="E56" s="43"/>
    </row>
    <row r="57" spans="1:28" ht="39" customHeight="1" x14ac:dyDescent="0.3">
      <c r="A57" s="44" t="str">
        <f>A45</f>
        <v/>
      </c>
      <c r="B57" s="44" t="str">
        <f t="shared" ref="B57:D57" si="4">B45</f>
        <v/>
      </c>
      <c r="C57" s="39">
        <f t="shared" si="4"/>
        <v>0</v>
      </c>
      <c r="D57" s="39">
        <f t="shared" si="4"/>
        <v>0</v>
      </c>
      <c r="F57" s="101"/>
      <c r="G57" s="101"/>
      <c r="H57" s="101"/>
      <c r="I57" s="101"/>
      <c r="J57" s="101"/>
    </row>
    <row r="58" spans="1:28" ht="15" customHeight="1" x14ac:dyDescent="0.3">
      <c r="A58" s="13" t="str">
        <f>IF(A56="","","9903 (+)")</f>
        <v/>
      </c>
      <c r="B58" s="14" t="str">
        <f>IF(A56="","","Winst/verlies van het boekjaar, voor belastingen")</f>
        <v/>
      </c>
      <c r="C58" s="55">
        <f>IF($A$44="",-1000000000000,-999999999999)</f>
        <v>-1000000000000</v>
      </c>
      <c r="D58" s="55">
        <f>IF($A$44="",-1000000000000,-999999999999)</f>
        <v>-1000000000000</v>
      </c>
      <c r="E58" s="22" t="s">
        <v>47</v>
      </c>
      <c r="F58" s="45" t="s">
        <v>48</v>
      </c>
      <c r="G58" s="46" t="s">
        <v>49</v>
      </c>
      <c r="H58" s="46" t="s">
        <v>50</v>
      </c>
      <c r="I58" s="22" t="s">
        <v>51</v>
      </c>
      <c r="J58" s="46" t="s">
        <v>52</v>
      </c>
      <c r="AA58" s="2">
        <f>IF($A$44="",-1000000000000,-999999999999)</f>
        <v>-1000000000000</v>
      </c>
      <c r="AB58" s="2">
        <f>IF($A$44="",-1000000000000,-999999999999)</f>
        <v>-1000000000000</v>
      </c>
    </row>
    <row r="59" spans="1:28" ht="25.5" customHeight="1" x14ac:dyDescent="0.3">
      <c r="A59" s="13" t="str">
        <f>IF(A56="","","750 (-)")</f>
        <v/>
      </c>
      <c r="B59" s="14" t="str">
        <f>IF(A56="","","Opbrengsten uit financiële vaste activa")</f>
        <v/>
      </c>
      <c r="C59" s="55">
        <f t="shared" ref="C59:D72" si="5">IF($A$44="",-1000000000000,-999999999999)</f>
        <v>-1000000000000</v>
      </c>
      <c r="D59" s="55">
        <f t="shared" si="5"/>
        <v>-1000000000000</v>
      </c>
      <c r="E59" s="22" t="s">
        <v>53</v>
      </c>
      <c r="F59" s="47" t="s">
        <v>54</v>
      </c>
      <c r="G59" s="47" t="s">
        <v>55</v>
      </c>
      <c r="H59" s="45"/>
      <c r="I59" s="22" t="str">
        <f>CONCATENATE(E59,F59,G59,H59)</f>
        <v>vul cellen C28-C32 invul alle bovenstaande groene cellen in om tot de OIM-beoordeling te komenOK</v>
      </c>
      <c r="J59" s="45" t="s">
        <v>56</v>
      </c>
      <c r="AA59" s="2">
        <f t="shared" ref="AA59:AB72" si="6">IF($A$44="",-1000000000000,-999999999999)</f>
        <v>-1000000000000</v>
      </c>
      <c r="AB59" s="2">
        <f t="shared" si="6"/>
        <v>-1000000000000</v>
      </c>
    </row>
    <row r="60" spans="1:28" ht="15" customHeight="1" x14ac:dyDescent="0.3">
      <c r="A60" s="13" t="str">
        <f>IF(A56="","","751 (-)")</f>
        <v/>
      </c>
      <c r="B60" s="14" t="str">
        <f>IF(A56="","","Opbrengsten uit vlottende activa")</f>
        <v/>
      </c>
      <c r="C60" s="55">
        <f t="shared" si="5"/>
        <v>-1000000000000</v>
      </c>
      <c r="D60" s="55">
        <f t="shared" si="5"/>
        <v>-1000000000000</v>
      </c>
      <c r="E60" s="22" t="s">
        <v>53</v>
      </c>
      <c r="F60" s="47" t="s">
        <v>54</v>
      </c>
      <c r="G60" s="47" t="s">
        <v>55</v>
      </c>
      <c r="H60" s="45" t="s">
        <v>57</v>
      </c>
      <c r="I60" s="22" t="str">
        <f t="shared" ref="I60:I110" si="7">CONCATENATE(E60,F60,G60,H60)</f>
        <v>vul cellen C28-C32 invul alle bovenstaande groene cellen in om tot de OIM-beoordeling te komenOKvul in/overschrijf alle groene niet-gearceerde cellen voor criteria 2 en 3</v>
      </c>
      <c r="J60" s="45" t="s">
        <v>56</v>
      </c>
      <c r="AA60" s="2">
        <f t="shared" si="6"/>
        <v>-1000000000000</v>
      </c>
      <c r="AB60" s="2">
        <f t="shared" si="6"/>
        <v>-1000000000000</v>
      </c>
    </row>
    <row r="61" spans="1:28" ht="15" customHeight="1" x14ac:dyDescent="0.3">
      <c r="A61" s="13" t="str">
        <f>IF(A56="","","752/9 (-)")</f>
        <v/>
      </c>
      <c r="B61" s="14" t="str">
        <f>IF(A56="","","Andere financiële opbrengsten")</f>
        <v/>
      </c>
      <c r="C61" s="55">
        <f t="shared" si="5"/>
        <v>-1000000000000</v>
      </c>
      <c r="D61" s="55">
        <f t="shared" si="5"/>
        <v>-1000000000000</v>
      </c>
      <c r="E61" s="22" t="s">
        <v>53</v>
      </c>
      <c r="F61" s="47" t="s">
        <v>54</v>
      </c>
      <c r="G61" s="47" t="s">
        <v>58</v>
      </c>
      <c r="H61" s="45"/>
      <c r="I61" s="22" t="str">
        <f t="shared" si="7"/>
        <v>vul cellen C28-C32 invul alle bovenstaande groene cellen in om tot de OIM-beoordeling te komenniet OK</v>
      </c>
      <c r="J61" s="45" t="s">
        <v>56</v>
      </c>
      <c r="AA61" s="2">
        <f t="shared" si="6"/>
        <v>-1000000000000</v>
      </c>
      <c r="AB61" s="2">
        <f t="shared" si="6"/>
        <v>-1000000000000</v>
      </c>
    </row>
    <row r="62" spans="1:28" ht="15" customHeight="1" x14ac:dyDescent="0.3">
      <c r="A62" s="13" t="str">
        <f>IF(A56="","","650 (+)")</f>
        <v/>
      </c>
      <c r="B62" s="14" t="str">
        <f>IF(A56="","","Kosten van schulden")</f>
        <v/>
      </c>
      <c r="C62" s="55">
        <f t="shared" si="5"/>
        <v>-1000000000000</v>
      </c>
      <c r="D62" s="55">
        <f t="shared" si="5"/>
        <v>-1000000000000</v>
      </c>
      <c r="E62" s="22" t="s">
        <v>53</v>
      </c>
      <c r="F62" s="47" t="s">
        <v>54</v>
      </c>
      <c r="G62" s="47" t="s">
        <v>58</v>
      </c>
      <c r="H62" s="45" t="s">
        <v>57</v>
      </c>
      <c r="I62" s="22" t="str">
        <f t="shared" si="7"/>
        <v>vul cellen C28-C32 invul alle bovenstaande groene cellen in om tot de OIM-beoordeling te komenniet OKvul in/overschrijf alle groene niet-gearceerde cellen voor criteria 2 en 3</v>
      </c>
      <c r="J62" s="45" t="s">
        <v>56</v>
      </c>
      <c r="AA62" s="2">
        <f t="shared" si="6"/>
        <v>-1000000000000</v>
      </c>
      <c r="AB62" s="2">
        <f t="shared" si="6"/>
        <v>-1000000000000</v>
      </c>
    </row>
    <row r="63" spans="1:28" ht="15" customHeight="1" x14ac:dyDescent="0.3">
      <c r="A63" s="13" t="str">
        <f>IF(A56="","","652/9 (+)")</f>
        <v/>
      </c>
      <c r="B63" s="14" t="str">
        <f>IF(A56="","","Andere financiële kosten")</f>
        <v/>
      </c>
      <c r="C63" s="55">
        <f t="shared" si="5"/>
        <v>-1000000000000</v>
      </c>
      <c r="D63" s="55">
        <f t="shared" si="5"/>
        <v>-1000000000000</v>
      </c>
      <c r="E63" s="22" t="s">
        <v>53</v>
      </c>
      <c r="F63" s="47" t="s">
        <v>59</v>
      </c>
      <c r="G63" s="47" t="s">
        <v>55</v>
      </c>
      <c r="H63" s="45"/>
      <c r="I63" s="22" t="str">
        <f t="shared" si="7"/>
        <v>vul cellen C28-C32 inOnderneming in moeilijkhedenOK</v>
      </c>
      <c r="J63" s="45" t="s">
        <v>59</v>
      </c>
      <c r="AA63" s="2">
        <f t="shared" si="6"/>
        <v>-1000000000000</v>
      </c>
      <c r="AB63" s="2">
        <f t="shared" si="6"/>
        <v>-1000000000000</v>
      </c>
    </row>
    <row r="64" spans="1:28" ht="15" customHeight="1" x14ac:dyDescent="0.3">
      <c r="A64" s="13" t="str">
        <f>IF(A56="","","769 (-)")</f>
        <v/>
      </c>
      <c r="B64" s="14" t="str">
        <f>IF(A56="","","Andere niet recurrente financiële opbrengsten")</f>
        <v/>
      </c>
      <c r="C64" s="55">
        <f t="shared" si="5"/>
        <v>-1000000000000</v>
      </c>
      <c r="D64" s="55">
        <f t="shared" si="5"/>
        <v>-1000000000000</v>
      </c>
      <c r="E64" s="22" t="s">
        <v>53</v>
      </c>
      <c r="F64" s="47" t="s">
        <v>59</v>
      </c>
      <c r="G64" s="47" t="s">
        <v>55</v>
      </c>
      <c r="H64" s="45" t="s">
        <v>57</v>
      </c>
      <c r="I64" s="22" t="str">
        <f t="shared" si="7"/>
        <v>vul cellen C28-C32 inOnderneming in moeilijkhedenOKvul in/overschrijf alle groene niet-gearceerde cellen voor criteria 2 en 3</v>
      </c>
      <c r="J64" s="45" t="s">
        <v>56</v>
      </c>
      <c r="AA64" s="2">
        <f t="shared" si="6"/>
        <v>-1000000000000</v>
      </c>
      <c r="AB64" s="2">
        <f t="shared" si="6"/>
        <v>-1000000000000</v>
      </c>
    </row>
    <row r="65" spans="1:28" ht="15" customHeight="1" x14ac:dyDescent="0.3">
      <c r="A65" s="13" t="str">
        <f>IF(A56="","","668 (+)")</f>
        <v/>
      </c>
      <c r="B65" s="14" t="str">
        <f>IF(A56="","","Andere niet recurrente financiële kosten   ")</f>
        <v/>
      </c>
      <c r="C65" s="55">
        <f t="shared" si="5"/>
        <v>-1000000000000</v>
      </c>
      <c r="D65" s="55">
        <f t="shared" si="5"/>
        <v>-1000000000000</v>
      </c>
      <c r="E65" s="22" t="s">
        <v>53</v>
      </c>
      <c r="F65" s="47" t="s">
        <v>59</v>
      </c>
      <c r="G65" s="47" t="s">
        <v>58</v>
      </c>
      <c r="H65" s="45"/>
      <c r="I65" s="22" t="str">
        <f t="shared" si="7"/>
        <v>vul cellen C28-C32 inOnderneming in moeilijkhedenniet OK</v>
      </c>
      <c r="J65" s="45" t="s">
        <v>59</v>
      </c>
      <c r="AA65" s="2">
        <f t="shared" si="6"/>
        <v>-1000000000000</v>
      </c>
      <c r="AB65" s="2">
        <f t="shared" si="6"/>
        <v>-1000000000000</v>
      </c>
    </row>
    <row r="66" spans="1:28" ht="25.5" customHeight="1" x14ac:dyDescent="0.3">
      <c r="A66" s="13" t="str">
        <f>IF(A56="","","630 (+)")</f>
        <v/>
      </c>
      <c r="B66" s="14" t="str">
        <f>IF(A56="","","Afschrijvingen en waardeverminderingen op oprichtingskosten, op immateriële en materiële vaste activa")</f>
        <v/>
      </c>
      <c r="C66" s="55">
        <f t="shared" si="5"/>
        <v>-1000000000000</v>
      </c>
      <c r="D66" s="55">
        <f t="shared" si="5"/>
        <v>-1000000000000</v>
      </c>
      <c r="E66" s="22" t="s">
        <v>53</v>
      </c>
      <c r="F66" s="47" t="s">
        <v>59</v>
      </c>
      <c r="G66" s="47" t="s">
        <v>58</v>
      </c>
      <c r="H66" s="45" t="s">
        <v>57</v>
      </c>
      <c r="I66" s="22" t="str">
        <f t="shared" si="7"/>
        <v>vul cellen C28-C32 inOnderneming in moeilijkhedenniet OKvul in/overschrijf alle groene niet-gearceerde cellen voor criteria 2 en 3</v>
      </c>
      <c r="J66" s="45" t="s">
        <v>56</v>
      </c>
      <c r="AA66" s="2">
        <f t="shared" si="6"/>
        <v>-1000000000000</v>
      </c>
      <c r="AB66" s="2">
        <f t="shared" si="6"/>
        <v>-1000000000000</v>
      </c>
    </row>
    <row r="67" spans="1:28" ht="30" customHeight="1" x14ac:dyDescent="0.3">
      <c r="A67" s="58" t="str">
        <f>IF(A56="","","631/4 (+)")</f>
        <v/>
      </c>
      <c r="B67" s="59" t="str">
        <f>IF(A56="","","Waardeverminderingen op voorraden, op bestellingen in uitvoering en op handelsvorderingen: toevoegingen (terugnemingen)")</f>
        <v/>
      </c>
      <c r="C67" s="55">
        <f t="shared" si="5"/>
        <v>-1000000000000</v>
      </c>
      <c r="D67" s="55">
        <f t="shared" si="5"/>
        <v>-1000000000000</v>
      </c>
      <c r="E67" s="22" t="s">
        <v>53</v>
      </c>
      <c r="F67" s="47" t="s">
        <v>60</v>
      </c>
      <c r="G67" s="47" t="s">
        <v>55</v>
      </c>
      <c r="H67" s="45"/>
      <c r="I67" s="22" t="str">
        <f t="shared" si="7"/>
        <v>vul cellen C28-C32 inOnderneming niet in moeilijkhedenOK</v>
      </c>
      <c r="J67" s="47" t="s">
        <v>60</v>
      </c>
      <c r="AA67" s="2">
        <f t="shared" si="6"/>
        <v>-1000000000000</v>
      </c>
      <c r="AB67" s="2">
        <f t="shared" si="6"/>
        <v>-1000000000000</v>
      </c>
    </row>
    <row r="68" spans="1:28" ht="25.95" customHeight="1" x14ac:dyDescent="0.3">
      <c r="A68" s="58" t="str">
        <f>IF(A56="","","660 (+)")</f>
        <v/>
      </c>
      <c r="B68" s="59" t="str">
        <f>IF(A56="","","Niet-recurrente afschrijvingen en waardeverminderingen op oprichtingskosten, op immateriële en materiële vaste activa")</f>
        <v/>
      </c>
      <c r="C68" s="55">
        <f t="shared" si="5"/>
        <v>-1000000000000</v>
      </c>
      <c r="D68" s="55">
        <f t="shared" si="5"/>
        <v>-1000000000000</v>
      </c>
      <c r="E68" s="22"/>
      <c r="F68" s="47"/>
      <c r="G68" s="47"/>
      <c r="H68" s="45"/>
      <c r="I68" s="22"/>
      <c r="J68" s="47"/>
      <c r="AA68" s="2"/>
      <c r="AB68" s="2"/>
    </row>
    <row r="69" spans="1:28" ht="26.4" customHeight="1" x14ac:dyDescent="0.3">
      <c r="A69" s="58" t="str">
        <f>IF(A56="","","760 (-)")</f>
        <v/>
      </c>
      <c r="B69" s="59" t="str">
        <f>IF(A56="","","Terugneming van afschrijvingen en van waardeverminderingen op immateriële en materiële vaste activa")</f>
        <v/>
      </c>
      <c r="C69" s="55">
        <f t="shared" si="5"/>
        <v>-1000000000000</v>
      </c>
      <c r="D69" s="55">
        <f t="shared" si="5"/>
        <v>-1000000000000</v>
      </c>
      <c r="E69" s="22"/>
      <c r="F69" s="47"/>
      <c r="G69" s="47"/>
      <c r="H69" s="45"/>
      <c r="I69" s="22"/>
      <c r="J69" s="47"/>
      <c r="AA69" s="2"/>
      <c r="AB69" s="2"/>
    </row>
    <row r="70" spans="1:28" ht="25.2" customHeight="1" x14ac:dyDescent="0.3">
      <c r="A70" s="58" t="str">
        <f>IF(A56="","","651 (+)")</f>
        <v/>
      </c>
      <c r="B70" s="59" t="str">
        <f>IF(A56="","","Waardeverminderingen op vlottende activa andere dan voorraden, bestellingen in uitvoering en handelsvorderingen: toevoegingen (terugnemingen)")</f>
        <v/>
      </c>
      <c r="C70" s="55">
        <f t="shared" si="5"/>
        <v>-1000000000000</v>
      </c>
      <c r="D70" s="55">
        <f t="shared" si="5"/>
        <v>-1000000000000</v>
      </c>
      <c r="E70" s="22"/>
      <c r="F70" s="47"/>
      <c r="G70" s="47"/>
      <c r="H70" s="45"/>
      <c r="I70" s="22"/>
      <c r="J70" s="47"/>
      <c r="AA70" s="2"/>
      <c r="AB70" s="2"/>
    </row>
    <row r="71" spans="1:28" ht="13.95" customHeight="1" x14ac:dyDescent="0.3">
      <c r="A71" s="58" t="str">
        <f>IF(A56="","","661 (+)")</f>
        <v/>
      </c>
      <c r="B71" s="59" t="str">
        <f>IF(A56="","","Waardeverminderingen op financiële vaste activa")</f>
        <v/>
      </c>
      <c r="C71" s="55">
        <f t="shared" si="5"/>
        <v>-1000000000000</v>
      </c>
      <c r="D71" s="55">
        <f t="shared" si="5"/>
        <v>-1000000000000</v>
      </c>
      <c r="E71" s="22"/>
      <c r="F71" s="47"/>
      <c r="G71" s="47"/>
      <c r="H71" s="45"/>
      <c r="I71" s="22"/>
      <c r="J71" s="47"/>
      <c r="AA71" s="2"/>
      <c r="AB71" s="2"/>
    </row>
    <row r="72" spans="1:28" ht="15" customHeight="1" x14ac:dyDescent="0.3">
      <c r="A72" s="60" t="str">
        <f>IF(A56="","","761 (-)")</f>
        <v/>
      </c>
      <c r="B72" s="60" t="str">
        <f>IF(A56="","","Terugneming van waardeverminderingen op financiële vaste activa")</f>
        <v/>
      </c>
      <c r="C72" s="55">
        <f t="shared" si="5"/>
        <v>-1000000000000</v>
      </c>
      <c r="D72" s="55">
        <f t="shared" si="5"/>
        <v>-1000000000000</v>
      </c>
      <c r="E72" s="22" t="s">
        <v>53</v>
      </c>
      <c r="F72" s="47" t="s">
        <v>60</v>
      </c>
      <c r="G72" s="47" t="s">
        <v>55</v>
      </c>
      <c r="H72" s="45" t="s">
        <v>57</v>
      </c>
      <c r="I72" s="22" t="str">
        <f t="shared" si="7"/>
        <v>vul cellen C28-C32 inOnderneming niet in moeilijkhedenOKvul in/overschrijf alle groene niet-gearceerde cellen voor criteria 2 en 3</v>
      </c>
      <c r="J72" s="45" t="s">
        <v>56</v>
      </c>
      <c r="AA72" s="2">
        <f t="shared" si="6"/>
        <v>-1000000000000</v>
      </c>
      <c r="AB72" s="2">
        <f t="shared" si="6"/>
        <v>-1000000000000</v>
      </c>
    </row>
    <row r="73" spans="1:28" x14ac:dyDescent="0.3">
      <c r="A73" s="48"/>
      <c r="B73" s="49" t="str">
        <f>IF(A56="","","EBITDA")</f>
        <v/>
      </c>
      <c r="C73" s="56" t="str">
        <f>IF(A56="","",IF(C58-C59-C60-C61+C62+C63-C64+C65+C66+C67+C68-C69+C70+C71-C72&lt;-1000000000,0,C58-C59-C60-C61+C62+C63-C64+C65+C66+C67+C68-C69+C70+C71-C72))</f>
        <v/>
      </c>
      <c r="D73" s="56" t="str">
        <f>IF(A56="","",IF(D58-D59-D60-D61+D62+D63-D64+D65+D66+D67+D68-D69+D70+D71-D72&lt;-1000000000,0,D58-D59-D60-D61+D62+D63-D64+D65+D66+D67+D68-D69+D70+D71-D72))</f>
        <v/>
      </c>
      <c r="E73" s="22" t="s">
        <v>53</v>
      </c>
      <c r="F73" s="47" t="s">
        <v>60</v>
      </c>
      <c r="G73" s="47" t="s">
        <v>58</v>
      </c>
      <c r="H73" s="45"/>
      <c r="I73" s="22" t="str">
        <f t="shared" si="7"/>
        <v>vul cellen C28-C32 inOnderneming niet in moeilijkhedenniet OK</v>
      </c>
      <c r="J73" s="47" t="s">
        <v>60</v>
      </c>
    </row>
    <row r="74" spans="1:28" ht="15" customHeight="1" x14ac:dyDescent="0.3">
      <c r="A74" s="15" t="str">
        <f>IF(A56="","","650 (+)")</f>
        <v/>
      </c>
      <c r="B74" s="16" t="str">
        <f>IF(A56="","","Kosten van schulden (= rentelast)")</f>
        <v/>
      </c>
      <c r="C74" s="56" t="str">
        <f>IF($A$44="","",IF(C62&lt;-1000000000,0,C62))</f>
        <v/>
      </c>
      <c r="D74" s="56" t="str">
        <f>IF($A$44="","",IF(D62&lt;-1000000000,0,D62))</f>
        <v/>
      </c>
      <c r="E74" s="22" t="s">
        <v>53</v>
      </c>
      <c r="F74" s="47" t="s">
        <v>60</v>
      </c>
      <c r="G74" s="47" t="s">
        <v>58</v>
      </c>
      <c r="H74" s="45" t="s">
        <v>57</v>
      </c>
      <c r="I74" s="22" t="str">
        <f t="shared" si="7"/>
        <v>vul cellen C28-C32 inOnderneming niet in moeilijkhedenniet OKvul in/overschrijf alle groene niet-gearceerde cellen voor criteria 2 en 3</v>
      </c>
      <c r="J74" s="45" t="s">
        <v>56</v>
      </c>
    </row>
    <row r="75" spans="1:28" ht="15" customHeight="1" x14ac:dyDescent="0.3">
      <c r="B75" s="50" t="str">
        <f>IF(A56="","","Rentelast")</f>
        <v/>
      </c>
      <c r="C75" s="56" t="str">
        <f>C74</f>
        <v/>
      </c>
      <c r="D75" s="56" t="str">
        <f>D74</f>
        <v/>
      </c>
      <c r="E75" s="22" t="s">
        <v>53</v>
      </c>
      <c r="F75" s="47" t="s">
        <v>61</v>
      </c>
      <c r="G75" s="47" t="s">
        <v>55</v>
      </c>
      <c r="H75" s="45"/>
      <c r="I75" s="22" t="str">
        <f t="shared" si="7"/>
        <v>vul cellen C28-C32 invul onderstaande criteria 2 en 3 in om tot de OIM-beoordeling te komenOK</v>
      </c>
      <c r="J75" s="45" t="s">
        <v>56</v>
      </c>
    </row>
    <row r="76" spans="1:28" ht="15" customHeight="1" x14ac:dyDescent="0.3">
      <c r="B76" s="42" t="str">
        <f>IF(A56="","","EBITDA/Rentelast")</f>
        <v/>
      </c>
      <c r="C76" s="56" t="str">
        <f>IF($A56="","",IF(SUM(C58:C72)&lt;-1000000000,"vul cellen C58-C72 in",IF(C75=0,C73,C73/C75)))</f>
        <v/>
      </c>
      <c r="D76" s="56" t="str">
        <f>IF($A56="","",IF(SUM(D58:D72)&lt;-1000000000,"vul cellen C58-C62 in",IF(D75=0,D73,D73/D75)))</f>
        <v/>
      </c>
      <c r="E76" s="22" t="s">
        <v>53</v>
      </c>
      <c r="F76" s="47" t="s">
        <v>61</v>
      </c>
      <c r="G76" s="47" t="s">
        <v>55</v>
      </c>
      <c r="H76" s="45" t="s">
        <v>57</v>
      </c>
      <c r="I76" s="22" t="str">
        <f t="shared" si="7"/>
        <v>vul cellen C28-C32 invul onderstaande criteria 2 en 3 in om tot de OIM-beoordeling te komenOKvul in/overschrijf alle groene niet-gearceerde cellen voor criteria 2 en 3</v>
      </c>
      <c r="J76" s="45" t="s">
        <v>56</v>
      </c>
    </row>
    <row r="77" spans="1:28" ht="15" customHeight="1" x14ac:dyDescent="0.3">
      <c r="B77" s="41" t="str">
        <f>IF(A56="","","Resultaat")</f>
        <v/>
      </c>
      <c r="C77" s="57" t="str">
        <f>IF($A56="","",IF(LEFT(C76,3)="vul",C76,IF(C76&gt;=1,"OK","niet OK")))</f>
        <v/>
      </c>
      <c r="D77" s="57" t="str">
        <f>IF($A56="","",IF(LEFT(D76,3)="vul",D76,IF(D76&gt;=1,"OK","niet OK")))</f>
        <v/>
      </c>
      <c r="E77" s="22" t="s">
        <v>53</v>
      </c>
      <c r="F77" s="47" t="s">
        <v>61</v>
      </c>
      <c r="G77" s="47" t="s">
        <v>58</v>
      </c>
      <c r="H77" s="45"/>
      <c r="I77" s="22" t="str">
        <f t="shared" si="7"/>
        <v>vul cellen C28-C32 invul onderstaande criteria 2 en 3 in om tot de OIM-beoordeling te komenniet OK</v>
      </c>
      <c r="J77" s="45" t="s">
        <v>56</v>
      </c>
    </row>
    <row r="78" spans="1:28" ht="15" customHeight="1" x14ac:dyDescent="0.3">
      <c r="E78" s="22" t="s">
        <v>53</v>
      </c>
      <c r="F78" s="47" t="s">
        <v>61</v>
      </c>
      <c r="G78" s="47" t="s">
        <v>58</v>
      </c>
      <c r="H78" s="45" t="s">
        <v>57</v>
      </c>
      <c r="I78" s="22" t="str">
        <f t="shared" si="7"/>
        <v>vul cellen C28-C32 invul onderstaande criteria 2 en 3 in om tot de OIM-beoordeling te komenniet OKvul in/overschrijf alle groene niet-gearceerde cellen voor criteria 2 en 3</v>
      </c>
      <c r="J78" s="45" t="s">
        <v>56</v>
      </c>
    </row>
    <row r="79" spans="1:28" x14ac:dyDescent="0.3">
      <c r="A79" s="75" t="str">
        <f>IF(A56="","",IF(AND(D57&lt;&gt;"nvt",COUNTIF(C54:D54,"niet OK")+COUNTIF(C77:D77,"niet OK")=4),"niet OK",IF(AND(D57="nvt",COUNTIF(C54:D54,"niet OK")=2),"niet OK","OK")))</f>
        <v/>
      </c>
      <c r="B79" s="75"/>
      <c r="C79" s="75"/>
      <c r="D79" s="75"/>
      <c r="E79" s="22" t="s">
        <v>59</v>
      </c>
      <c r="F79" s="47" t="s">
        <v>54</v>
      </c>
      <c r="G79" s="47" t="s">
        <v>55</v>
      </c>
      <c r="H79" s="45"/>
      <c r="I79" s="22" t="str">
        <f t="shared" si="7"/>
        <v>Onderneming in moeilijkhedenvul alle bovenstaande groene cellen in om tot de OIM-beoordeling te komenOK</v>
      </c>
      <c r="J79" s="45" t="s">
        <v>56</v>
      </c>
    </row>
    <row r="80" spans="1:28" x14ac:dyDescent="0.3">
      <c r="B80" s="17" t="str">
        <f>IF(A56="","",IF(AND(C45&gt;100,D45&gt;100,SUM(C46:D47)+SUM(D49:D51)+SUM(C58:D72)&lt;-1000000000),"vul in/overschrijf alle groene niet-gearceerde cellen voor criteria 2 en 3",IF(AND(C45&gt;100,D45&lt;100,SUM(C46:C47)+SUM(C58:C72)&lt;-1000000000),"vul in/overschrijf alle groene niet-gearceerde cellen voor criteria 2 en 3","")))</f>
        <v/>
      </c>
      <c r="E80" s="22" t="s">
        <v>59</v>
      </c>
      <c r="F80" s="47" t="s">
        <v>54</v>
      </c>
      <c r="G80" s="47" t="s">
        <v>55</v>
      </c>
      <c r="H80" s="45" t="s">
        <v>57</v>
      </c>
      <c r="I80" s="22" t="str">
        <f t="shared" si="7"/>
        <v>Onderneming in moeilijkhedenvul alle bovenstaande groene cellen in om tot de OIM-beoordeling te komenOKvul in/overschrijf alle groene niet-gearceerde cellen voor criteria 2 en 3</v>
      </c>
      <c r="J80" s="45" t="s">
        <v>56</v>
      </c>
    </row>
    <row r="81" spans="1:10" x14ac:dyDescent="0.3">
      <c r="B81" s="18" t="str">
        <f>CONCATENATE(C36,A38,A79,B80)</f>
        <v>vul cellen C28-C32 invul alle bovenstaande groene cellen in om tot de OIM-beoordeling te komen</v>
      </c>
      <c r="E81" s="22" t="s">
        <v>59</v>
      </c>
      <c r="F81" s="47" t="s">
        <v>54</v>
      </c>
      <c r="G81" s="47" t="s">
        <v>58</v>
      </c>
      <c r="H81" s="45"/>
      <c r="I81" s="22" t="str">
        <f t="shared" si="7"/>
        <v>Onderneming in moeilijkhedenvul alle bovenstaande groene cellen in om tot de OIM-beoordeling te komenniet OK</v>
      </c>
      <c r="J81" s="45" t="s">
        <v>56</v>
      </c>
    </row>
    <row r="82" spans="1:10" x14ac:dyDescent="0.3">
      <c r="A82" s="76" t="str">
        <f>IF(A56="","",VLOOKUP(B81,I59:J110,2,FALSE))</f>
        <v/>
      </c>
      <c r="B82" s="76"/>
      <c r="C82" s="76"/>
      <c r="D82" s="76"/>
      <c r="E82" s="22" t="s">
        <v>59</v>
      </c>
      <c r="F82" s="47" t="s">
        <v>54</v>
      </c>
      <c r="G82" s="47" t="s">
        <v>58</v>
      </c>
      <c r="H82" s="45" t="s">
        <v>57</v>
      </c>
      <c r="I82" s="22" t="str">
        <f t="shared" si="7"/>
        <v>Onderneming in moeilijkhedenvul alle bovenstaande groene cellen in om tot de OIM-beoordeling te komenniet OKvul in/overschrijf alle groene niet-gearceerde cellen voor criteria 2 en 3</v>
      </c>
      <c r="J82" s="45" t="s">
        <v>56</v>
      </c>
    </row>
    <row r="83" spans="1:10" x14ac:dyDescent="0.3">
      <c r="E83" s="22" t="s">
        <v>59</v>
      </c>
      <c r="F83" s="47" t="s">
        <v>59</v>
      </c>
      <c r="G83" s="47" t="s">
        <v>55</v>
      </c>
      <c r="H83" s="45"/>
      <c r="I83" s="22" t="str">
        <f t="shared" si="7"/>
        <v>Onderneming in moeilijkhedenOnderneming in moeilijkhedenOK</v>
      </c>
      <c r="J83" s="45" t="s">
        <v>59</v>
      </c>
    </row>
    <row r="84" spans="1:10" x14ac:dyDescent="0.3">
      <c r="E84" s="22" t="s">
        <v>59</v>
      </c>
      <c r="F84" s="47" t="s">
        <v>59</v>
      </c>
      <c r="G84" s="47" t="s">
        <v>55</v>
      </c>
      <c r="H84" s="45" t="s">
        <v>57</v>
      </c>
      <c r="I84" s="22" t="str">
        <f t="shared" si="7"/>
        <v>Onderneming in moeilijkhedenOnderneming in moeilijkhedenOKvul in/overschrijf alle groene niet-gearceerde cellen voor criteria 2 en 3</v>
      </c>
      <c r="J84" s="45" t="s">
        <v>59</v>
      </c>
    </row>
    <row r="85" spans="1:10" x14ac:dyDescent="0.3">
      <c r="E85" s="22" t="s">
        <v>59</v>
      </c>
      <c r="F85" s="47" t="s">
        <v>59</v>
      </c>
      <c r="G85" s="47" t="s">
        <v>58</v>
      </c>
      <c r="H85" s="45"/>
      <c r="I85" s="22" t="str">
        <f t="shared" si="7"/>
        <v>Onderneming in moeilijkhedenOnderneming in moeilijkhedenniet OK</v>
      </c>
      <c r="J85" s="45" t="s">
        <v>59</v>
      </c>
    </row>
    <row r="86" spans="1:10" x14ac:dyDescent="0.3">
      <c r="E86" s="22" t="s">
        <v>59</v>
      </c>
      <c r="F86" s="47" t="s">
        <v>59</v>
      </c>
      <c r="G86" s="47" t="s">
        <v>58</v>
      </c>
      <c r="H86" s="45" t="s">
        <v>57</v>
      </c>
      <c r="I86" s="22" t="str">
        <f t="shared" si="7"/>
        <v>Onderneming in moeilijkhedenOnderneming in moeilijkhedenniet OKvul in/overschrijf alle groene niet-gearceerde cellen voor criteria 2 en 3</v>
      </c>
      <c r="J86" s="45" t="s">
        <v>59</v>
      </c>
    </row>
    <row r="87" spans="1:10" x14ac:dyDescent="0.3">
      <c r="E87" s="22" t="s">
        <v>59</v>
      </c>
      <c r="F87" s="47" t="s">
        <v>60</v>
      </c>
      <c r="G87" s="47" t="s">
        <v>55</v>
      </c>
      <c r="H87" s="45"/>
      <c r="I87" s="22" t="str">
        <f t="shared" si="7"/>
        <v>Onderneming in moeilijkhedenOnderneming niet in moeilijkhedenOK</v>
      </c>
      <c r="J87" s="47" t="s">
        <v>60</v>
      </c>
    </row>
    <row r="88" spans="1:10" x14ac:dyDescent="0.3">
      <c r="E88" s="22" t="s">
        <v>59</v>
      </c>
      <c r="F88" s="47" t="s">
        <v>60</v>
      </c>
      <c r="G88" s="47" t="s">
        <v>55</v>
      </c>
      <c r="H88" s="45" t="s">
        <v>57</v>
      </c>
      <c r="I88" s="22" t="str">
        <f t="shared" si="7"/>
        <v>Onderneming in moeilijkhedenOnderneming niet in moeilijkhedenOKvul in/overschrijf alle groene niet-gearceerde cellen voor criteria 2 en 3</v>
      </c>
      <c r="J88" s="45" t="s">
        <v>56</v>
      </c>
    </row>
    <row r="89" spans="1:10" x14ac:dyDescent="0.3">
      <c r="E89" s="22" t="s">
        <v>59</v>
      </c>
      <c r="F89" s="47" t="s">
        <v>60</v>
      </c>
      <c r="G89" s="47" t="s">
        <v>58</v>
      </c>
      <c r="H89" s="45"/>
      <c r="I89" s="22" t="str">
        <f t="shared" si="7"/>
        <v>Onderneming in moeilijkhedenOnderneming niet in moeilijkhedenniet OK</v>
      </c>
      <c r="J89" s="47" t="s">
        <v>60</v>
      </c>
    </row>
    <row r="90" spans="1:10" x14ac:dyDescent="0.3">
      <c r="E90" s="22" t="s">
        <v>59</v>
      </c>
      <c r="F90" s="47" t="s">
        <v>60</v>
      </c>
      <c r="G90" s="47" t="s">
        <v>58</v>
      </c>
      <c r="H90" s="45" t="s">
        <v>57</v>
      </c>
      <c r="I90" s="22" t="str">
        <f t="shared" si="7"/>
        <v>Onderneming in moeilijkhedenOnderneming niet in moeilijkhedenniet OKvul in/overschrijf alle groene niet-gearceerde cellen voor criteria 2 en 3</v>
      </c>
      <c r="J90" s="45" t="s">
        <v>56</v>
      </c>
    </row>
    <row r="91" spans="1:10" x14ac:dyDescent="0.3">
      <c r="E91" s="22" t="s">
        <v>59</v>
      </c>
      <c r="F91" s="47" t="s">
        <v>61</v>
      </c>
      <c r="G91" s="47" t="s">
        <v>55</v>
      </c>
      <c r="H91" s="45"/>
      <c r="I91" s="22" t="str">
        <f t="shared" si="7"/>
        <v>Onderneming in moeilijkhedenvul onderstaande criteria 2 en 3 in om tot de OIM-beoordeling te komenOK</v>
      </c>
      <c r="J91" s="45" t="s">
        <v>59</v>
      </c>
    </row>
    <row r="92" spans="1:10" x14ac:dyDescent="0.3">
      <c r="E92" s="22" t="s">
        <v>59</v>
      </c>
      <c r="F92" s="47" t="s">
        <v>61</v>
      </c>
      <c r="G92" s="47" t="s">
        <v>55</v>
      </c>
      <c r="H92" s="45" t="s">
        <v>57</v>
      </c>
      <c r="I92" s="22" t="str">
        <f t="shared" si="7"/>
        <v>Onderneming in moeilijkhedenvul onderstaande criteria 2 en 3 in om tot de OIM-beoordeling te komenOKvul in/overschrijf alle groene niet-gearceerde cellen voor criteria 2 en 3</v>
      </c>
      <c r="J92" s="45" t="s">
        <v>59</v>
      </c>
    </row>
    <row r="93" spans="1:10" x14ac:dyDescent="0.3">
      <c r="E93" s="22" t="s">
        <v>59</v>
      </c>
      <c r="F93" s="47" t="s">
        <v>61</v>
      </c>
      <c r="G93" s="47" t="s">
        <v>58</v>
      </c>
      <c r="H93" s="45"/>
      <c r="I93" s="22" t="str">
        <f t="shared" si="7"/>
        <v>Onderneming in moeilijkhedenvul onderstaande criteria 2 en 3 in om tot de OIM-beoordeling te komenniet OK</v>
      </c>
      <c r="J93" s="45" t="s">
        <v>59</v>
      </c>
    </row>
    <row r="94" spans="1:10" x14ac:dyDescent="0.3">
      <c r="E94" s="22" t="s">
        <v>59</v>
      </c>
      <c r="F94" s="47" t="s">
        <v>61</v>
      </c>
      <c r="G94" s="47" t="s">
        <v>58</v>
      </c>
      <c r="H94" s="45" t="s">
        <v>57</v>
      </c>
      <c r="I94" s="22" t="str">
        <f t="shared" si="7"/>
        <v>Onderneming in moeilijkhedenvul onderstaande criteria 2 en 3 in om tot de OIM-beoordeling te komenniet OKvul in/overschrijf alle groene niet-gearceerde cellen voor criteria 2 en 3</v>
      </c>
      <c r="J94" s="45" t="s">
        <v>59</v>
      </c>
    </row>
    <row r="95" spans="1:10" x14ac:dyDescent="0.3">
      <c r="E95" s="22" t="s">
        <v>60</v>
      </c>
      <c r="F95" s="47" t="s">
        <v>54</v>
      </c>
      <c r="G95" s="47" t="s">
        <v>55</v>
      </c>
      <c r="H95" s="45"/>
      <c r="I95" s="22" t="str">
        <f t="shared" si="7"/>
        <v>Onderneming niet in moeilijkhedenvul alle bovenstaande groene cellen in om tot de OIM-beoordeling te komenOK</v>
      </c>
      <c r="J95" s="45" t="s">
        <v>60</v>
      </c>
    </row>
    <row r="96" spans="1:10" x14ac:dyDescent="0.3">
      <c r="E96" s="22" t="s">
        <v>60</v>
      </c>
      <c r="F96" s="47" t="s">
        <v>54</v>
      </c>
      <c r="G96" s="47" t="s">
        <v>55</v>
      </c>
      <c r="H96" s="45" t="s">
        <v>57</v>
      </c>
      <c r="I96" s="22" t="str">
        <f t="shared" si="7"/>
        <v>Onderneming niet in moeilijkhedenvul alle bovenstaande groene cellen in om tot de OIM-beoordeling te komenOKvul in/overschrijf alle groene niet-gearceerde cellen voor criteria 2 en 3</v>
      </c>
      <c r="J96" s="45" t="s">
        <v>56</v>
      </c>
    </row>
    <row r="97" spans="5:10" x14ac:dyDescent="0.3">
      <c r="E97" s="22" t="s">
        <v>60</v>
      </c>
      <c r="F97" s="47" t="s">
        <v>54</v>
      </c>
      <c r="G97" s="47" t="s">
        <v>58</v>
      </c>
      <c r="H97" s="45"/>
      <c r="I97" s="22" t="str">
        <f t="shared" si="7"/>
        <v>Onderneming niet in moeilijkhedenvul alle bovenstaande groene cellen in om tot de OIM-beoordeling te komenniet OK</v>
      </c>
      <c r="J97" s="45" t="s">
        <v>59</v>
      </c>
    </row>
    <row r="98" spans="5:10" x14ac:dyDescent="0.3">
      <c r="E98" s="22" t="s">
        <v>60</v>
      </c>
      <c r="F98" s="47" t="s">
        <v>54</v>
      </c>
      <c r="G98" s="47" t="s">
        <v>58</v>
      </c>
      <c r="H98" s="45" t="s">
        <v>57</v>
      </c>
      <c r="I98" s="22" t="str">
        <f t="shared" si="7"/>
        <v>Onderneming niet in moeilijkhedenvul alle bovenstaande groene cellen in om tot de OIM-beoordeling te komenniet OKvul in/overschrijf alle groene niet-gearceerde cellen voor criteria 2 en 3</v>
      </c>
      <c r="J98" s="45" t="s">
        <v>56</v>
      </c>
    </row>
    <row r="99" spans="5:10" x14ac:dyDescent="0.3">
      <c r="E99" s="22" t="s">
        <v>60</v>
      </c>
      <c r="F99" s="47" t="s">
        <v>59</v>
      </c>
      <c r="G99" s="47" t="s">
        <v>55</v>
      </c>
      <c r="H99" s="45"/>
      <c r="I99" s="22" t="str">
        <f t="shared" si="7"/>
        <v>Onderneming niet in moeilijkhedenOnderneming in moeilijkhedenOK</v>
      </c>
      <c r="J99" s="45" t="s">
        <v>59</v>
      </c>
    </row>
    <row r="100" spans="5:10" x14ac:dyDescent="0.3">
      <c r="E100" s="22" t="s">
        <v>60</v>
      </c>
      <c r="F100" s="47" t="s">
        <v>59</v>
      </c>
      <c r="G100" s="47" t="s">
        <v>55</v>
      </c>
      <c r="H100" s="45" t="s">
        <v>57</v>
      </c>
      <c r="I100" s="22" t="str">
        <f t="shared" si="7"/>
        <v>Onderneming niet in moeilijkhedenOnderneming in moeilijkhedenOKvul in/overschrijf alle groene niet-gearceerde cellen voor criteria 2 en 3</v>
      </c>
      <c r="J100" s="45" t="s">
        <v>56</v>
      </c>
    </row>
    <row r="101" spans="5:10" x14ac:dyDescent="0.3">
      <c r="E101" s="22" t="s">
        <v>60</v>
      </c>
      <c r="F101" s="47" t="s">
        <v>59</v>
      </c>
      <c r="G101" s="47" t="s">
        <v>58</v>
      </c>
      <c r="H101" s="45"/>
      <c r="I101" s="22" t="str">
        <f t="shared" si="7"/>
        <v>Onderneming niet in moeilijkhedenOnderneming in moeilijkhedenniet OK</v>
      </c>
      <c r="J101" s="45" t="s">
        <v>59</v>
      </c>
    </row>
    <row r="102" spans="5:10" x14ac:dyDescent="0.3">
      <c r="E102" s="22" t="s">
        <v>60</v>
      </c>
      <c r="F102" s="47" t="s">
        <v>59</v>
      </c>
      <c r="G102" s="47" t="s">
        <v>58</v>
      </c>
      <c r="H102" s="45" t="s">
        <v>57</v>
      </c>
      <c r="I102" s="22" t="str">
        <f t="shared" si="7"/>
        <v>Onderneming niet in moeilijkhedenOnderneming in moeilijkhedenniet OKvul in/overschrijf alle groene niet-gearceerde cellen voor criteria 2 en 3</v>
      </c>
      <c r="J102" s="45" t="s">
        <v>56</v>
      </c>
    </row>
    <row r="103" spans="5:10" x14ac:dyDescent="0.3">
      <c r="E103" s="22" t="s">
        <v>60</v>
      </c>
      <c r="F103" s="47" t="s">
        <v>60</v>
      </c>
      <c r="G103" s="47" t="s">
        <v>55</v>
      </c>
      <c r="H103" s="45"/>
      <c r="I103" s="22" t="str">
        <f t="shared" si="7"/>
        <v>Onderneming niet in moeilijkhedenOnderneming niet in moeilijkhedenOK</v>
      </c>
      <c r="J103" s="47" t="s">
        <v>60</v>
      </c>
    </row>
    <row r="104" spans="5:10" x14ac:dyDescent="0.3">
      <c r="E104" s="22" t="s">
        <v>60</v>
      </c>
      <c r="F104" s="47" t="s">
        <v>60</v>
      </c>
      <c r="G104" s="47" t="s">
        <v>55</v>
      </c>
      <c r="H104" s="45" t="s">
        <v>57</v>
      </c>
      <c r="I104" s="22" t="str">
        <f t="shared" si="7"/>
        <v>Onderneming niet in moeilijkhedenOnderneming niet in moeilijkhedenOKvul in/overschrijf alle groene niet-gearceerde cellen voor criteria 2 en 3</v>
      </c>
      <c r="J104" s="47" t="s">
        <v>60</v>
      </c>
    </row>
    <row r="105" spans="5:10" x14ac:dyDescent="0.3">
      <c r="E105" s="22" t="s">
        <v>60</v>
      </c>
      <c r="F105" s="47" t="s">
        <v>60</v>
      </c>
      <c r="G105" s="47" t="s">
        <v>58</v>
      </c>
      <c r="H105" s="45"/>
      <c r="I105" s="22" t="str">
        <f t="shared" si="7"/>
        <v>Onderneming niet in moeilijkhedenOnderneming niet in moeilijkhedenniet OK</v>
      </c>
      <c r="J105" s="47" t="s">
        <v>60</v>
      </c>
    </row>
    <row r="106" spans="5:10" x14ac:dyDescent="0.3">
      <c r="E106" s="22" t="s">
        <v>60</v>
      </c>
      <c r="F106" s="47" t="s">
        <v>60</v>
      </c>
      <c r="G106" s="47" t="s">
        <v>58</v>
      </c>
      <c r="H106" s="45" t="s">
        <v>57</v>
      </c>
      <c r="I106" s="22" t="str">
        <f t="shared" si="7"/>
        <v>Onderneming niet in moeilijkhedenOnderneming niet in moeilijkhedenniet OKvul in/overschrijf alle groene niet-gearceerde cellen voor criteria 2 en 3</v>
      </c>
      <c r="J106" s="47" t="s">
        <v>60</v>
      </c>
    </row>
    <row r="107" spans="5:10" x14ac:dyDescent="0.3">
      <c r="E107" s="22" t="s">
        <v>60</v>
      </c>
      <c r="F107" s="47" t="s">
        <v>61</v>
      </c>
      <c r="G107" s="47" t="s">
        <v>55</v>
      </c>
      <c r="H107" s="45"/>
      <c r="I107" s="22" t="str">
        <f t="shared" si="7"/>
        <v>Onderneming niet in moeilijkhedenvul onderstaande criteria 2 en 3 in om tot de OIM-beoordeling te komenOK</v>
      </c>
      <c r="J107" s="45" t="s">
        <v>60</v>
      </c>
    </row>
    <row r="108" spans="5:10" x14ac:dyDescent="0.3">
      <c r="E108" s="22" t="s">
        <v>60</v>
      </c>
      <c r="F108" s="47" t="s">
        <v>61</v>
      </c>
      <c r="G108" s="47" t="s">
        <v>55</v>
      </c>
      <c r="H108" s="45" t="s">
        <v>57</v>
      </c>
      <c r="I108" s="22" t="str">
        <f t="shared" si="7"/>
        <v>Onderneming niet in moeilijkhedenvul onderstaande criteria 2 en 3 in om tot de OIM-beoordeling te komenOKvul in/overschrijf alle groene niet-gearceerde cellen voor criteria 2 en 3</v>
      </c>
      <c r="J108" s="45" t="s">
        <v>56</v>
      </c>
    </row>
    <row r="109" spans="5:10" x14ac:dyDescent="0.3">
      <c r="E109" s="22" t="s">
        <v>60</v>
      </c>
      <c r="F109" s="47" t="s">
        <v>61</v>
      </c>
      <c r="G109" s="47" t="s">
        <v>58</v>
      </c>
      <c r="H109" s="45"/>
      <c r="I109" s="22" t="str">
        <f t="shared" si="7"/>
        <v>Onderneming niet in moeilijkhedenvul onderstaande criteria 2 en 3 in om tot de OIM-beoordeling te komenniet OK</v>
      </c>
      <c r="J109" s="45" t="s">
        <v>59</v>
      </c>
    </row>
    <row r="110" spans="5:10" x14ac:dyDescent="0.3">
      <c r="E110" s="22" t="s">
        <v>60</v>
      </c>
      <c r="F110" s="47" t="s">
        <v>61</v>
      </c>
      <c r="G110" s="47" t="s">
        <v>58</v>
      </c>
      <c r="H110" s="45" t="s">
        <v>57</v>
      </c>
      <c r="I110" s="22" t="str">
        <f t="shared" si="7"/>
        <v>Onderneming niet in moeilijkhedenvul onderstaande criteria 2 en 3 in om tot de OIM-beoordeling te komenniet OKvul in/overschrijf alle groene niet-gearceerde cellen voor criteria 2 en 3</v>
      </c>
      <c r="J110" s="45" t="s">
        <v>56</v>
      </c>
    </row>
  </sheetData>
  <sheetProtection algorithmName="SHA-512" hashValue="kCXsCqw3vFMkD8qlJoVC96BWAyzovsqZNcuIwHVlP7jTf6ZXq4ADWZgWZHTe1t7qk07SrT9tKeUekrqHalDWpw==" saltValue="MnKkmSDP4zHTpcT+EfRsvQ==" spinCount="100000" sheet="1" objects="1" scenarios="1"/>
  <mergeCells count="55">
    <mergeCell ref="AA28:AB28"/>
    <mergeCell ref="AA29:AB29"/>
    <mergeCell ref="AA30:AB30"/>
    <mergeCell ref="AA31:AB31"/>
    <mergeCell ref="AA32:AB32"/>
    <mergeCell ref="AA12:AB12"/>
    <mergeCell ref="AA14:AB14"/>
    <mergeCell ref="AA15:AB15"/>
    <mergeCell ref="AA16:AB16"/>
    <mergeCell ref="AA17:AB17"/>
    <mergeCell ref="AA6:AB6"/>
    <mergeCell ref="AA7:AB7"/>
    <mergeCell ref="AA9:AB9"/>
    <mergeCell ref="AA10:AB10"/>
    <mergeCell ref="AA11:AB11"/>
    <mergeCell ref="F57:J57"/>
    <mergeCell ref="A38:D38"/>
    <mergeCell ref="A56:D56"/>
    <mergeCell ref="A2:D2"/>
    <mergeCell ref="C6:D6"/>
    <mergeCell ref="C7:D7"/>
    <mergeCell ref="C9:D9"/>
    <mergeCell ref="C10:D10"/>
    <mergeCell ref="A4:D4"/>
    <mergeCell ref="C27:D27"/>
    <mergeCell ref="C28:D28"/>
    <mergeCell ref="C29:D29"/>
    <mergeCell ref="C30:D30"/>
    <mergeCell ref="C31:D31"/>
    <mergeCell ref="C32:D32"/>
    <mergeCell ref="C33:D33"/>
    <mergeCell ref="V6:X6"/>
    <mergeCell ref="V7:X7"/>
    <mergeCell ref="A24:D24"/>
    <mergeCell ref="A25:D25"/>
    <mergeCell ref="A26:D26"/>
    <mergeCell ref="C17:D17"/>
    <mergeCell ref="A20:D20"/>
    <mergeCell ref="A21:D21"/>
    <mergeCell ref="A22:D22"/>
    <mergeCell ref="A23:D23"/>
    <mergeCell ref="C11:D11"/>
    <mergeCell ref="C12:D12"/>
    <mergeCell ref="C14:D14"/>
    <mergeCell ref="C15:D15"/>
    <mergeCell ref="C16:D16"/>
    <mergeCell ref="C34:D34"/>
    <mergeCell ref="A35:B35"/>
    <mergeCell ref="C35:D35"/>
    <mergeCell ref="A79:D79"/>
    <mergeCell ref="A82:D82"/>
    <mergeCell ref="C36:D36"/>
    <mergeCell ref="A44:D44"/>
    <mergeCell ref="A42:D42"/>
    <mergeCell ref="A40:D40"/>
  </mergeCells>
  <phoneticPr fontId="14" type="noConversion"/>
  <conditionalFormatting sqref="A45">
    <cfRule type="cellIs" dxfId="128" priority="223" operator="equal">
      <formula>"Code"</formula>
    </cfRule>
  </conditionalFormatting>
  <conditionalFormatting sqref="A46">
    <cfRule type="cellIs" dxfId="127" priority="218" operator="equal">
      <formula>"16 (+)"</formula>
    </cfRule>
  </conditionalFormatting>
  <conditionalFormatting sqref="A47">
    <cfRule type="cellIs" dxfId="126" priority="217" operator="equal">
      <formula>"17/49 (+)"</formula>
    </cfRule>
  </conditionalFormatting>
  <conditionalFormatting sqref="A49">
    <cfRule type="cellIs" dxfId="125" priority="205" operator="equal">
      <formula>"10/15 (+)"</formula>
    </cfRule>
  </conditionalFormatting>
  <conditionalFormatting sqref="A50">
    <cfRule type="cellIs" dxfId="124" priority="201" operator="equal">
      <formula>"101 (+)"</formula>
    </cfRule>
    <cfRule type="cellIs" dxfId="123" priority="204" operator="equal">
      <formula>"87901 (+)"</formula>
    </cfRule>
  </conditionalFormatting>
  <conditionalFormatting sqref="A51">
    <cfRule type="cellIs" dxfId="122" priority="203" operator="equal">
      <formula>"87911 (+)"</formula>
    </cfRule>
  </conditionalFormatting>
  <conditionalFormatting sqref="A57">
    <cfRule type="cellIs" dxfId="121" priority="172" operator="equal">
      <formula>"Code"</formula>
    </cfRule>
  </conditionalFormatting>
  <conditionalFormatting sqref="A51:B51">
    <cfRule type="cellIs" dxfId="120" priority="122" operator="equal">
      <formula>"* * *"</formula>
    </cfRule>
  </conditionalFormatting>
  <conditionalFormatting sqref="A58:B72">
    <cfRule type="cellIs" dxfId="119" priority="7" operator="notEqual">
      <formula>""</formula>
    </cfRule>
  </conditionalFormatting>
  <conditionalFormatting sqref="A74:B74">
    <cfRule type="cellIs" dxfId="118" priority="168" operator="notEqual">
      <formula>""</formula>
    </cfRule>
  </conditionalFormatting>
  <conditionalFormatting sqref="A38:D38">
    <cfRule type="cellIs" dxfId="117" priority="185" operator="equal">
      <formula>"Onderneming in moeilijkheden"</formula>
    </cfRule>
    <cfRule type="cellIs" dxfId="116" priority="184" operator="equal">
      <formula>"Onderneming niet in moeilijkheden"</formula>
    </cfRule>
    <cfRule type="cellIs" dxfId="115" priority="183" operator="equal">
      <formula>"vul alle bovenstaande groene cellen in om tot de OIM-beoordeling te komen"</formula>
    </cfRule>
    <cfRule type="cellIs" dxfId="114" priority="182" operator="equal">
      <formula>"vul onderstaande criteria 2 en 3 in om tot de OIM-beoordeling te komen"</formula>
    </cfRule>
  </conditionalFormatting>
  <conditionalFormatting sqref="A40:D40">
    <cfRule type="cellIs" dxfId="113" priority="192" operator="notEqual">
      <formula>""</formula>
    </cfRule>
  </conditionalFormatting>
  <conditionalFormatting sqref="A42:D42">
    <cfRule type="cellIs" dxfId="112" priority="191" operator="equal">
      <formula>"TWEE LAATST AFGESLOTEN  BOEKJAREN OF (HISTORISCHE/GEBUDGETTEERDE) TUSSENTIJDSE FINANCIËLE STATEN"</formula>
    </cfRule>
  </conditionalFormatting>
  <conditionalFormatting sqref="A44:D44">
    <cfRule type="cellIs" dxfId="111" priority="224" operator="equal">
      <formula>"Criterium 2: vreemd vermogen/eigen vermogen meer dan 7,5"</formula>
    </cfRule>
  </conditionalFormatting>
  <conditionalFormatting sqref="A56:D56">
    <cfRule type="cellIs" dxfId="110" priority="174" operator="notEqual">
      <formula>""</formula>
    </cfRule>
  </conditionalFormatting>
  <conditionalFormatting sqref="A82:D82">
    <cfRule type="cellIs" dxfId="109" priority="126" operator="equal">
      <formula>"vul de nodige groene cellen in om tot de OIM-beoordeling te komen"</formula>
    </cfRule>
    <cfRule type="cellIs" dxfId="108" priority="127" operator="equal">
      <formula>"Onderneming niet in moeilijkheden"</formula>
    </cfRule>
    <cfRule type="cellIs" dxfId="107" priority="128" operator="equal">
      <formula>"Onderneming in moeilijkheden"</formula>
    </cfRule>
  </conditionalFormatting>
  <conditionalFormatting sqref="B45">
    <cfRule type="cellIs" dxfId="106" priority="222" operator="equal">
      <formula>"Omschrijving"</formula>
    </cfRule>
  </conditionalFormatting>
  <conditionalFormatting sqref="B46">
    <cfRule type="cellIs" dxfId="105" priority="216" operator="equal">
      <formula>"Voorzieningen en uitgestelde belastingen"</formula>
    </cfRule>
  </conditionalFormatting>
  <conditionalFormatting sqref="B47">
    <cfRule type="cellIs" dxfId="104" priority="215" operator="equal">
      <formula>"Schulden"</formula>
    </cfRule>
  </conditionalFormatting>
  <conditionalFormatting sqref="B49">
    <cfRule type="cellIs" dxfId="103" priority="202" operator="equal">
      <formula>"Eigen vermogen"</formula>
    </cfRule>
  </conditionalFormatting>
  <conditionalFormatting sqref="B50">
    <cfRule type="cellIs" dxfId="102" priority="200" operator="equal">
      <formula>"Niet opgevraagd kapitaal"</formula>
    </cfRule>
    <cfRule type="cellIs" dxfId="101" priority="198" operator="equal">
      <formula>"Eigen vermogen/inbreng ingebracht door de aandeelhouders in geld waarvan niet volgestort"</formula>
    </cfRule>
  </conditionalFormatting>
  <conditionalFormatting sqref="B51">
    <cfRule type="cellIs" dxfId="100" priority="197" operator="equal">
      <formula>"Eigen vermogen/inbreng ingebracht door de aandeelhouders in natura waarvan niet volgestort"</formula>
    </cfRule>
  </conditionalFormatting>
  <conditionalFormatting sqref="B57">
    <cfRule type="cellIs" dxfId="99" priority="173" operator="equal">
      <formula>"Omschrijving"</formula>
    </cfRule>
  </conditionalFormatting>
  <conditionalFormatting sqref="C35">
    <cfRule type="cellIs" dxfId="98" priority="258" operator="lessThan">
      <formula>0.5</formula>
    </cfRule>
  </conditionalFormatting>
  <conditionalFormatting sqref="C36:C37 C39 C41">
    <cfRule type="cellIs" dxfId="97" priority="256" operator="equal">
      <formula>"Onderneming niet in moeilijkheden"</formula>
    </cfRule>
    <cfRule type="cellIs" dxfId="96" priority="257" operator="equal">
      <formula>"Onderneming in moeilijkheden"</formula>
    </cfRule>
  </conditionalFormatting>
  <conditionalFormatting sqref="C45">
    <cfRule type="cellIs" dxfId="95" priority="221" operator="greaterThan">
      <formula>100</formula>
    </cfRule>
  </conditionalFormatting>
  <conditionalFormatting sqref="C49:C51">
    <cfRule type="cellIs" dxfId="94" priority="194" operator="notEqual">
      <formula>""</formula>
    </cfRule>
  </conditionalFormatting>
  <conditionalFormatting sqref="C57">
    <cfRule type="cellIs" dxfId="93" priority="171" operator="greaterThan">
      <formula>100</formula>
    </cfRule>
  </conditionalFormatting>
  <conditionalFormatting sqref="C10:D10">
    <cfRule type="cellIs" dxfId="92" priority="40" operator="equal">
      <formula>"Eigen vermogen ingebracht door de aandeelhouders in geld waarvan niet volstort"</formula>
    </cfRule>
  </conditionalFormatting>
  <conditionalFormatting sqref="C45:D45">
    <cfRule type="cellIs" dxfId="91" priority="219" operator="equal">
      <formula>0</formula>
    </cfRule>
  </conditionalFormatting>
  <conditionalFormatting sqref="C46:D47">
    <cfRule type="cellIs" dxfId="90" priority="38" operator="equal">
      <formula>-1000000000000</formula>
    </cfRule>
    <cfRule type="cellIs" dxfId="89" priority="39" operator="equal">
      <formula>-999999999999</formula>
    </cfRule>
    <cfRule type="cellIs" dxfId="88" priority="37" operator="greaterThan">
      <formula>-999999999999</formula>
    </cfRule>
  </conditionalFormatting>
  <conditionalFormatting sqref="C48:D48">
    <cfRule type="cellIs" dxfId="87" priority="100" operator="equal">
      <formula>-2000000000000</formula>
    </cfRule>
    <cfRule type="cellIs" dxfId="86" priority="99" operator="greaterThan">
      <formula>-1999999999998</formula>
    </cfRule>
    <cfRule type="cellIs" dxfId="85" priority="98" operator="equal">
      <formula>-1999999999998</formula>
    </cfRule>
  </conditionalFormatting>
  <conditionalFormatting sqref="C57:D57">
    <cfRule type="cellIs" dxfId="84" priority="130" operator="equal">
      <formula>0</formula>
    </cfRule>
  </conditionalFormatting>
  <conditionalFormatting sqref="C58:D72">
    <cfRule type="cellIs" dxfId="83" priority="1" operator="greaterThan">
      <formula>-999999999999</formula>
    </cfRule>
    <cfRule type="cellIs" dxfId="82" priority="3" operator="equal">
      <formula>-999999999999</formula>
    </cfRule>
    <cfRule type="cellIs" dxfId="81" priority="2" operator="equal">
      <formula>-1000000000000</formula>
    </cfRule>
  </conditionalFormatting>
  <conditionalFormatting sqref="C74:D74">
    <cfRule type="cellIs" dxfId="80" priority="129" operator="notEqual">
      <formula>""</formula>
    </cfRule>
  </conditionalFormatting>
  <conditionalFormatting sqref="D45">
    <cfRule type="cellIs" dxfId="79" priority="220" operator="greaterThan">
      <formula>0</formula>
    </cfRule>
  </conditionalFormatting>
  <conditionalFormatting sqref="D49:D51">
    <cfRule type="cellIs" dxfId="78" priority="28" operator="greaterThan">
      <formula>-999999999999</formula>
    </cfRule>
    <cfRule type="cellIs" dxfId="77" priority="30" operator="equal">
      <formula>-999999999999</formula>
    </cfRule>
    <cfRule type="cellIs" dxfId="76" priority="29" operator="equal">
      <formula>-1000000000000</formula>
    </cfRule>
  </conditionalFormatting>
  <conditionalFormatting sqref="D57">
    <cfRule type="cellIs" dxfId="75" priority="170" operator="greaterThan">
      <formula>0</formula>
    </cfRule>
  </conditionalFormatting>
  <conditionalFormatting sqref="AA10:AB10">
    <cfRule type="cellIs" dxfId="74" priority="80" operator="equal">
      <formula>"Eigen vermogen ingebracht door de aandeelhouders in geld waarvan niet volstort"</formula>
    </cfRule>
  </conditionalFormatting>
  <conditionalFormatting sqref="AA46:AB47">
    <cfRule type="cellIs" dxfId="73" priority="77" operator="equal">
      <formula>-1000000000000</formula>
    </cfRule>
    <cfRule type="cellIs" dxfId="72" priority="76" operator="greaterThan">
      <formula>-999999999999</formula>
    </cfRule>
    <cfRule type="cellIs" dxfId="71" priority="78" operator="equal">
      <formula>-999999999999</formula>
    </cfRule>
  </conditionalFormatting>
  <conditionalFormatting sqref="AA58:AB72">
    <cfRule type="cellIs" dxfId="70" priority="63" operator="equal">
      <formula>-999999999999</formula>
    </cfRule>
    <cfRule type="cellIs" dxfId="69" priority="61" operator="greaterThan">
      <formula>-999999999999</formula>
    </cfRule>
    <cfRule type="cellIs" dxfId="68" priority="62" operator="equal">
      <formula>-1000000000000</formula>
    </cfRule>
  </conditionalFormatting>
  <conditionalFormatting sqref="AB49:AB51">
    <cfRule type="cellIs" dxfId="67" priority="67" operator="greaterThan">
      <formula>-999999999999</formula>
    </cfRule>
    <cfRule type="cellIs" dxfId="66" priority="68" operator="equal">
      <formula>-1000000000000</formula>
    </cfRule>
    <cfRule type="cellIs" dxfId="65" priority="69" operator="equal">
      <formula>-999999999999</formula>
    </cfRule>
  </conditionalFormatting>
  <dataValidations count="4">
    <dataValidation type="list" allowBlank="1" showInputMessage="1" showErrorMessage="1" sqref="AA13 C13" xr:uid="{48D8A8D3-7727-48DA-A13B-879FB999A326}">
      <formula1>$F$6:$F$8</formula1>
    </dataValidation>
    <dataValidation type="list" allowBlank="1" showInputMessage="1" showErrorMessage="1" sqref="AA9:AB9 AA14:AB14 C14:D14" xr:uid="{DAE7738D-A940-43DE-B052-4DFB77FE3ABE}">
      <formula1>$F$5:$F$8</formula1>
    </dataValidation>
    <dataValidation type="list" allowBlank="1" showInputMessage="1" showErrorMessage="1" sqref="AA10:AB10 AA15:AB15 C10:D10 C15:D15" xr:uid="{88958379-0420-4D30-BCE9-F63E04CDA042}">
      <formula1>$G$5:$G$7</formula1>
    </dataValidation>
    <dataValidation type="list" allowBlank="1" showInputMessage="1" showErrorMessage="1" sqref="C9:D9" xr:uid="{1690B74A-0B62-40EB-B4FF-0D34BFEA07AB}">
      <formula1>$F$6:$F$7</formula1>
    </dataValidation>
  </dataValidations>
  <pageMargins left="0.7" right="0.7" top="0.75" bottom="0.75" header="0.3" footer="0.3"/>
  <pageSetup paperSize="9" scale="62"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C8122-1B3E-449E-AA02-65D773DD8828}">
  <sheetPr codeName="Blad3">
    <pageSetUpPr fitToPage="1"/>
  </sheetPr>
  <dimension ref="A2:AB114"/>
  <sheetViews>
    <sheetView zoomScaleNormal="100" workbookViewId="0">
      <selection activeCell="E15" sqref="E15"/>
    </sheetView>
  </sheetViews>
  <sheetFormatPr defaultColWidth="9.109375" defaultRowHeight="13.8" x14ac:dyDescent="0.3"/>
  <cols>
    <col min="1" max="1" width="13.6640625" style="3" customWidth="1"/>
    <col min="2" max="2" width="91.44140625" style="3" customWidth="1"/>
    <col min="3" max="4" width="20.6640625" style="3" customWidth="1"/>
    <col min="5" max="5" width="120.88671875" style="3" customWidth="1"/>
    <col min="6" max="6" width="114.88671875" style="3" customWidth="1"/>
    <col min="7" max="7" width="9.44140625" style="3" customWidth="1"/>
    <col min="8" max="8" width="10.5546875" style="3" bestFit="1" customWidth="1"/>
    <col min="9" max="9" width="154.44140625" style="3" bestFit="1" customWidth="1"/>
    <col min="10" max="10" width="62.109375" style="3" customWidth="1"/>
    <col min="11" max="11" width="21" style="3" bestFit="1" customWidth="1"/>
    <col min="12" max="13" width="21" style="3" customWidth="1"/>
    <col min="14" max="14" width="9.109375" style="3"/>
    <col min="15" max="15" width="15.6640625" style="3" bestFit="1" customWidth="1"/>
    <col min="16" max="16" width="9.109375" style="3"/>
    <col min="17" max="17" width="13.109375" style="3" bestFit="1" customWidth="1"/>
    <col min="18" max="26" width="9.109375" style="3"/>
    <col min="27" max="28" width="0" style="3" hidden="1" customWidth="1"/>
    <col min="29" max="16384" width="9.109375" style="3"/>
  </cols>
  <sheetData>
    <row r="2" spans="1:28" x14ac:dyDescent="0.3">
      <c r="A2" s="90" t="s">
        <v>5</v>
      </c>
      <c r="B2" s="91"/>
      <c r="C2" s="91"/>
      <c r="D2" s="92"/>
      <c r="E2" s="20"/>
      <c r="F2" s="19"/>
      <c r="G2" s="19"/>
      <c r="H2" s="19"/>
      <c r="I2" s="19"/>
      <c r="J2" s="19"/>
      <c r="K2" s="19"/>
      <c r="L2" s="19"/>
      <c r="M2" s="19"/>
      <c r="N2" s="19"/>
      <c r="O2" s="19"/>
      <c r="P2" s="19"/>
      <c r="Q2" s="19"/>
      <c r="R2" s="19"/>
      <c r="S2" s="19"/>
      <c r="T2" s="19"/>
      <c r="U2" s="19"/>
      <c r="V2" s="19"/>
      <c r="W2" s="19"/>
      <c r="X2" s="19"/>
      <c r="Y2" s="19"/>
      <c r="Z2" s="19"/>
      <c r="AA2" s="19"/>
    </row>
    <row r="3" spans="1:28" x14ac:dyDescent="0.3">
      <c r="A3" s="21"/>
      <c r="B3" s="21"/>
      <c r="C3" s="21"/>
      <c r="D3" s="21"/>
      <c r="E3" s="20"/>
      <c r="F3" s="19"/>
      <c r="G3" s="19"/>
      <c r="H3" s="19"/>
      <c r="I3" s="19"/>
      <c r="J3" s="19"/>
      <c r="K3" s="19"/>
      <c r="L3" s="19"/>
      <c r="M3" s="19"/>
      <c r="N3" s="19"/>
      <c r="O3" s="19"/>
      <c r="P3" s="19"/>
      <c r="Q3" s="19"/>
      <c r="R3" s="19"/>
      <c r="S3" s="19"/>
      <c r="T3" s="19"/>
      <c r="U3" s="19"/>
      <c r="V3" s="19"/>
      <c r="W3" s="19"/>
      <c r="X3" s="19"/>
      <c r="Y3" s="19"/>
      <c r="Z3" s="19"/>
      <c r="AA3" s="19"/>
    </row>
    <row r="4" spans="1:28" x14ac:dyDescent="0.3">
      <c r="A4" s="103" t="s">
        <v>62</v>
      </c>
      <c r="B4" s="103"/>
      <c r="C4" s="103"/>
      <c r="D4" s="103"/>
      <c r="E4" s="20"/>
      <c r="F4" s="19"/>
      <c r="G4" s="19"/>
      <c r="H4" s="19"/>
      <c r="I4" s="19"/>
      <c r="J4" s="19"/>
      <c r="K4" s="19"/>
      <c r="L4" s="19"/>
      <c r="M4" s="19"/>
      <c r="N4" s="19"/>
      <c r="O4" s="19"/>
      <c r="P4" s="19"/>
      <c r="Q4" s="19"/>
      <c r="R4" s="19"/>
      <c r="S4" s="19"/>
      <c r="T4" s="19"/>
      <c r="U4" s="19"/>
      <c r="V4" s="19"/>
      <c r="W4" s="19"/>
      <c r="X4" s="19"/>
      <c r="Y4" s="19"/>
      <c r="Z4" s="19"/>
      <c r="AA4" s="19"/>
    </row>
    <row r="5" spans="1:28" ht="15" customHeight="1" x14ac:dyDescent="0.3">
      <c r="E5" s="22">
        <v>0</v>
      </c>
      <c r="F5" s="22">
        <v>0</v>
      </c>
      <c r="G5" s="22">
        <v>0</v>
      </c>
      <c r="H5" s="22">
        <v>2</v>
      </c>
      <c r="I5" s="22">
        <v>3</v>
      </c>
      <c r="J5" s="22">
        <v>4</v>
      </c>
      <c r="K5" s="22">
        <v>5</v>
      </c>
      <c r="L5" s="22">
        <v>6</v>
      </c>
      <c r="M5" s="22">
        <v>7</v>
      </c>
      <c r="N5" s="22">
        <v>8</v>
      </c>
      <c r="O5" s="22">
        <v>9</v>
      </c>
      <c r="P5" s="22">
        <v>10</v>
      </c>
      <c r="Q5" s="22">
        <v>11</v>
      </c>
      <c r="R5" s="22">
        <v>12</v>
      </c>
      <c r="S5" s="22">
        <v>13</v>
      </c>
      <c r="T5" s="22">
        <v>14</v>
      </c>
      <c r="U5" s="22">
        <v>15</v>
      </c>
      <c r="V5" s="22">
        <v>16</v>
      </c>
      <c r="W5" s="22"/>
      <c r="X5" s="22"/>
      <c r="Y5" s="22"/>
      <c r="Z5" s="22"/>
      <c r="AA5" s="19"/>
    </row>
    <row r="6" spans="1:28" ht="15" customHeight="1" x14ac:dyDescent="0.3">
      <c r="A6" s="3" t="s">
        <v>7</v>
      </c>
      <c r="C6" s="113">
        <f>'Onderneming stand-alone'!C6</f>
        <v>0</v>
      </c>
      <c r="D6" s="113"/>
      <c r="E6" s="22">
        <v>0</v>
      </c>
      <c r="F6" s="22" t="s">
        <v>8</v>
      </c>
      <c r="G6" s="22" t="s">
        <v>9</v>
      </c>
      <c r="H6" s="22" t="s">
        <v>10</v>
      </c>
      <c r="I6" s="22" t="s">
        <v>11</v>
      </c>
      <c r="J6" s="22" t="s">
        <v>12</v>
      </c>
      <c r="K6" s="22" t="s">
        <v>13</v>
      </c>
      <c r="L6" s="22" t="s">
        <v>14</v>
      </c>
      <c r="M6" s="22" t="s">
        <v>14</v>
      </c>
      <c r="N6" s="22" t="s">
        <v>15</v>
      </c>
      <c r="O6" s="22" t="s">
        <v>16</v>
      </c>
      <c r="P6" s="22" t="s">
        <v>17</v>
      </c>
      <c r="Q6" s="22" t="s">
        <v>18</v>
      </c>
      <c r="R6" s="22" t="s">
        <v>14</v>
      </c>
      <c r="S6" s="22" t="s">
        <v>14</v>
      </c>
      <c r="T6" s="22" t="s">
        <v>14</v>
      </c>
      <c r="U6" s="22" t="s">
        <v>14</v>
      </c>
      <c r="V6" s="81" t="s">
        <v>19</v>
      </c>
      <c r="W6" s="81"/>
      <c r="X6" s="81"/>
      <c r="Y6" s="22"/>
      <c r="Z6" s="22"/>
      <c r="AA6" s="102"/>
      <c r="AB6" s="102"/>
    </row>
    <row r="7" spans="1:28" ht="15" customHeight="1" x14ac:dyDescent="0.3">
      <c r="A7" s="3" t="s">
        <v>20</v>
      </c>
      <c r="C7" s="113">
        <f>'Onderneming stand-alone'!C7</f>
        <v>0</v>
      </c>
      <c r="D7" s="113"/>
      <c r="E7" s="22">
        <v>0</v>
      </c>
      <c r="F7" s="22" t="s">
        <v>21</v>
      </c>
      <c r="G7" s="22" t="s">
        <v>22</v>
      </c>
      <c r="H7" s="22" t="s">
        <v>10</v>
      </c>
      <c r="I7" s="22" t="s">
        <v>11</v>
      </c>
      <c r="J7" s="22" t="s">
        <v>23</v>
      </c>
      <c r="K7" s="22" t="s">
        <v>24</v>
      </c>
      <c r="L7" s="22" t="s">
        <v>25</v>
      </c>
      <c r="M7" s="22" t="s">
        <v>26</v>
      </c>
      <c r="N7" s="22" t="s">
        <v>27</v>
      </c>
      <c r="O7" s="22" t="s">
        <v>28</v>
      </c>
      <c r="P7" s="22" t="s">
        <v>14</v>
      </c>
      <c r="Q7" s="22" t="s">
        <v>14</v>
      </c>
      <c r="R7" s="22" t="s">
        <v>23</v>
      </c>
      <c r="S7" s="22" t="s">
        <v>24</v>
      </c>
      <c r="T7" s="22" t="s">
        <v>25</v>
      </c>
      <c r="U7" s="22" t="s">
        <v>26</v>
      </c>
      <c r="V7" s="81" t="s">
        <v>29</v>
      </c>
      <c r="W7" s="81"/>
      <c r="X7" s="81"/>
      <c r="Y7" s="22"/>
      <c r="Z7" s="22"/>
      <c r="AA7" s="102"/>
      <c r="AB7" s="102"/>
    </row>
    <row r="8" spans="1:28" ht="15" hidden="1" customHeight="1" x14ac:dyDescent="0.3">
      <c r="B8" s="24" t="s">
        <v>63</v>
      </c>
      <c r="C8" s="25"/>
      <c r="E8" s="22">
        <v>0</v>
      </c>
      <c r="F8" s="22">
        <v>0</v>
      </c>
      <c r="G8" s="22">
        <v>0</v>
      </c>
      <c r="H8" s="22" t="s">
        <v>64</v>
      </c>
      <c r="I8" s="22" t="s">
        <v>64</v>
      </c>
      <c r="J8" s="22" t="s">
        <v>64</v>
      </c>
      <c r="K8" s="22" t="s">
        <v>64</v>
      </c>
      <c r="L8" s="22" t="s">
        <v>64</v>
      </c>
      <c r="M8" s="22" t="s">
        <v>64</v>
      </c>
      <c r="N8" s="22" t="s">
        <v>64</v>
      </c>
      <c r="O8" s="22" t="s">
        <v>64</v>
      </c>
      <c r="P8" s="22" t="s">
        <v>64</v>
      </c>
      <c r="Q8" s="22" t="s">
        <v>64</v>
      </c>
      <c r="R8" s="22" t="s">
        <v>64</v>
      </c>
      <c r="S8" s="22" t="s">
        <v>64</v>
      </c>
      <c r="T8" s="22" t="s">
        <v>64</v>
      </c>
      <c r="U8" s="22" t="s">
        <v>64</v>
      </c>
      <c r="V8" s="22" t="s">
        <v>64</v>
      </c>
      <c r="W8" s="22"/>
      <c r="X8" s="22"/>
      <c r="Y8" s="22"/>
      <c r="Z8" s="22"/>
      <c r="AA8" s="25"/>
    </row>
    <row r="9" spans="1:28" ht="15" hidden="1" customHeight="1" x14ac:dyDescent="0.3">
      <c r="B9" s="26" t="s">
        <v>32</v>
      </c>
      <c r="C9" s="113">
        <f>'Onderneming stand-alone'!C9</f>
        <v>0</v>
      </c>
      <c r="D9" s="113"/>
      <c r="E9" s="22">
        <v>0</v>
      </c>
      <c r="F9" s="22">
        <v>0</v>
      </c>
      <c r="G9" s="22">
        <v>0</v>
      </c>
      <c r="H9" s="22">
        <v>0</v>
      </c>
      <c r="I9" s="22">
        <f>'Onderneming stand-alone'!I9</f>
        <v>0</v>
      </c>
      <c r="J9" s="22">
        <f>'Onderneming stand-alone'!J9</f>
        <v>0</v>
      </c>
      <c r="K9" s="22">
        <f>'Onderneming stand-alone'!K9</f>
        <v>0</v>
      </c>
      <c r="L9" s="22">
        <f>'Onderneming stand-alone'!L9</f>
        <v>0</v>
      </c>
      <c r="M9" s="22">
        <f>'Onderneming stand-alone'!M9</f>
        <v>0</v>
      </c>
      <c r="N9" s="22">
        <f>'Onderneming stand-alone'!N9</f>
        <v>0</v>
      </c>
      <c r="O9" s="22">
        <f>'Onderneming stand-alone'!O9</f>
        <v>0</v>
      </c>
      <c r="P9" s="22">
        <f>'Onderneming stand-alone'!P9</f>
        <v>0</v>
      </c>
      <c r="Q9" s="22">
        <f>'Onderneming stand-alone'!Q9</f>
        <v>0</v>
      </c>
      <c r="R9" s="22">
        <f>'Onderneming stand-alone'!R9</f>
        <v>0</v>
      </c>
      <c r="S9" s="22">
        <f>'Onderneming stand-alone'!S9</f>
        <v>0</v>
      </c>
      <c r="T9" s="22">
        <f>'Onderneming stand-alone'!T9</f>
        <v>0</v>
      </c>
      <c r="U9" s="22">
        <f>'Onderneming stand-alone'!U9</f>
        <v>0</v>
      </c>
      <c r="V9" s="22"/>
      <c r="W9" s="22"/>
      <c r="X9" s="22"/>
      <c r="Y9" s="22"/>
      <c r="Z9" s="22"/>
      <c r="AA9" s="100"/>
      <c r="AB9" s="100"/>
    </row>
    <row r="10" spans="1:28" ht="15" hidden="1" customHeight="1" x14ac:dyDescent="0.3">
      <c r="B10" s="26" t="s">
        <v>37</v>
      </c>
      <c r="C10" s="113">
        <f>'Onderneming stand-alone'!C10</f>
        <v>0</v>
      </c>
      <c r="D10" s="113"/>
      <c r="E10" s="22">
        <v>0</v>
      </c>
      <c r="F10" s="22">
        <v>0</v>
      </c>
      <c r="G10" s="22">
        <v>0</v>
      </c>
      <c r="H10" s="22">
        <v>0</v>
      </c>
      <c r="I10" s="22">
        <f>'Onderneming stand-alone'!I10</f>
        <v>0</v>
      </c>
      <c r="J10" s="22">
        <f>'Onderneming stand-alone'!J10</f>
        <v>0</v>
      </c>
      <c r="K10" s="22">
        <f>'Onderneming stand-alone'!K10</f>
        <v>0</v>
      </c>
      <c r="L10" s="22">
        <f>'Onderneming stand-alone'!L10</f>
        <v>0</v>
      </c>
      <c r="M10" s="22">
        <f>'Onderneming stand-alone'!M10</f>
        <v>0</v>
      </c>
      <c r="N10" s="22">
        <f>'Onderneming stand-alone'!N10</f>
        <v>0</v>
      </c>
      <c r="O10" s="22">
        <f>'Onderneming stand-alone'!O10</f>
        <v>0</v>
      </c>
      <c r="P10" s="22">
        <f>'Onderneming stand-alone'!P10</f>
        <v>0</v>
      </c>
      <c r="Q10" s="22">
        <f>'Onderneming stand-alone'!Q10</f>
        <v>0</v>
      </c>
      <c r="R10" s="22">
        <f>'Onderneming stand-alone'!R10</f>
        <v>0</v>
      </c>
      <c r="S10" s="22">
        <f>'Onderneming stand-alone'!S10</f>
        <v>0</v>
      </c>
      <c r="T10" s="22">
        <f>'Onderneming stand-alone'!T10</f>
        <v>0</v>
      </c>
      <c r="U10" s="22">
        <f>'Onderneming stand-alone'!U10</f>
        <v>0</v>
      </c>
      <c r="V10" s="22"/>
      <c r="W10" s="22"/>
      <c r="X10" s="22"/>
      <c r="Y10" s="22"/>
      <c r="Z10" s="22"/>
      <c r="AA10" s="100"/>
      <c r="AB10" s="100"/>
    </row>
    <row r="11" spans="1:28" ht="15" hidden="1" customHeight="1" x14ac:dyDescent="0.3">
      <c r="B11" s="26" t="s">
        <v>34</v>
      </c>
      <c r="C11" s="114">
        <f>'Onderneming stand-alone'!C11</f>
        <v>0</v>
      </c>
      <c r="D11" s="114"/>
      <c r="E11" s="22">
        <v>0</v>
      </c>
      <c r="F11" s="22">
        <v>0</v>
      </c>
      <c r="G11" s="22">
        <v>0</v>
      </c>
      <c r="H11" s="22">
        <v>0</v>
      </c>
      <c r="I11" s="22">
        <f>'Onderneming stand-alone'!I11</f>
        <v>0</v>
      </c>
      <c r="J11" s="22">
        <f>'Onderneming stand-alone'!J11</f>
        <v>0</v>
      </c>
      <c r="K11" s="22">
        <f>'Onderneming stand-alone'!K11</f>
        <v>0</v>
      </c>
      <c r="L11" s="22">
        <f>'Onderneming stand-alone'!L11</f>
        <v>0</v>
      </c>
      <c r="M11" s="22">
        <f>'Onderneming stand-alone'!M11</f>
        <v>0</v>
      </c>
      <c r="N11" s="22">
        <f>'Onderneming stand-alone'!N11</f>
        <v>0</v>
      </c>
      <c r="O11" s="22">
        <f>'Onderneming stand-alone'!O11</f>
        <v>0</v>
      </c>
      <c r="P11" s="22">
        <f>'Onderneming stand-alone'!P11</f>
        <v>0</v>
      </c>
      <c r="Q11" s="22">
        <f>'Onderneming stand-alone'!Q11</f>
        <v>0</v>
      </c>
      <c r="R11" s="22">
        <f>'Onderneming stand-alone'!R11</f>
        <v>0</v>
      </c>
      <c r="S11" s="22">
        <f>'Onderneming stand-alone'!S11</f>
        <v>0</v>
      </c>
      <c r="T11" s="22">
        <f>'Onderneming stand-alone'!T11</f>
        <v>0</v>
      </c>
      <c r="U11" s="22">
        <f>'Onderneming stand-alone'!U11</f>
        <v>0</v>
      </c>
      <c r="V11" s="22"/>
      <c r="W11" s="22"/>
      <c r="X11" s="22"/>
      <c r="Y11" s="22"/>
      <c r="Z11" s="22"/>
      <c r="AA11" s="89"/>
      <c r="AB11" s="89"/>
    </row>
    <row r="12" spans="1:28" ht="15" hidden="1" customHeight="1" x14ac:dyDescent="0.3">
      <c r="B12" s="26" t="s">
        <v>35</v>
      </c>
      <c r="C12" s="114">
        <f>'Onderneming stand-alone'!C12</f>
        <v>0</v>
      </c>
      <c r="D12" s="114"/>
      <c r="E12" s="28"/>
      <c r="F12" s="19"/>
      <c r="G12" s="19"/>
      <c r="H12" s="19"/>
      <c r="I12" s="19"/>
      <c r="J12" s="19"/>
      <c r="K12" s="19"/>
      <c r="L12" s="19"/>
      <c r="M12" s="19"/>
      <c r="N12" s="19"/>
      <c r="O12" s="19"/>
      <c r="P12" s="19"/>
      <c r="Q12" s="19"/>
      <c r="R12" s="19"/>
      <c r="S12" s="19"/>
      <c r="T12" s="19"/>
      <c r="U12" s="19"/>
      <c r="V12" s="19"/>
      <c r="W12" s="19"/>
      <c r="X12" s="19"/>
      <c r="Y12" s="19"/>
      <c r="Z12" s="19"/>
      <c r="AA12" s="89"/>
      <c r="AB12" s="89"/>
    </row>
    <row r="13" spans="1:28" ht="15" customHeight="1" x14ac:dyDescent="0.3">
      <c r="B13" s="24" t="s">
        <v>65</v>
      </c>
      <c r="C13" s="29"/>
      <c r="E13" s="19"/>
      <c r="F13" s="19"/>
      <c r="G13" s="19"/>
      <c r="H13" s="19"/>
      <c r="I13" s="19"/>
      <c r="J13" s="19"/>
      <c r="K13" s="19"/>
      <c r="L13" s="19"/>
      <c r="M13" s="19"/>
      <c r="N13" s="19"/>
      <c r="O13" s="19"/>
      <c r="P13" s="19"/>
      <c r="Q13" s="19"/>
      <c r="R13" s="19"/>
      <c r="S13" s="19"/>
      <c r="T13" s="19"/>
      <c r="U13" s="19"/>
      <c r="V13" s="19"/>
      <c r="W13" s="19"/>
      <c r="X13" s="19"/>
      <c r="Y13" s="19"/>
      <c r="Z13" s="19"/>
      <c r="AA13" s="29"/>
    </row>
    <row r="14" spans="1:28" ht="15" customHeight="1" x14ac:dyDescent="0.3">
      <c r="B14" s="26" t="s">
        <v>32</v>
      </c>
      <c r="C14" s="102"/>
      <c r="D14" s="102"/>
      <c r="E14" s="19"/>
      <c r="F14" s="19"/>
      <c r="G14" s="19"/>
      <c r="H14" s="19"/>
      <c r="I14" s="19"/>
      <c r="J14" s="19"/>
      <c r="K14" s="19"/>
      <c r="L14" s="19"/>
      <c r="M14" s="19"/>
      <c r="N14" s="19"/>
      <c r="O14" s="19"/>
      <c r="P14" s="19"/>
      <c r="Q14" s="19"/>
      <c r="R14" s="19"/>
      <c r="S14" s="19"/>
      <c r="T14" s="19"/>
      <c r="U14" s="19"/>
      <c r="V14" s="19"/>
      <c r="W14" s="19"/>
      <c r="X14" s="19"/>
      <c r="Y14" s="19"/>
      <c r="Z14" s="19"/>
      <c r="AA14" s="100"/>
      <c r="AB14" s="100"/>
    </row>
    <row r="15" spans="1:28" ht="15" customHeight="1" x14ac:dyDescent="0.3">
      <c r="B15" s="51" t="s">
        <v>66</v>
      </c>
      <c r="C15" s="102"/>
      <c r="D15" s="102"/>
      <c r="E15" s="19"/>
      <c r="F15" s="19"/>
      <c r="G15" s="19"/>
      <c r="H15" s="19"/>
      <c r="I15" s="19"/>
      <c r="J15" s="19"/>
      <c r="K15" s="19"/>
      <c r="L15" s="19"/>
      <c r="M15" s="19"/>
      <c r="N15" s="19"/>
      <c r="O15" s="19"/>
      <c r="P15" s="19"/>
      <c r="Q15" s="19"/>
      <c r="R15" s="19"/>
      <c r="S15" s="19"/>
      <c r="T15" s="19"/>
      <c r="U15" s="19"/>
      <c r="V15" s="19"/>
      <c r="W15" s="19"/>
      <c r="X15" s="19"/>
      <c r="Y15" s="19"/>
      <c r="Z15" s="19"/>
      <c r="AA15" s="100"/>
      <c r="AB15" s="100"/>
    </row>
    <row r="16" spans="1:28" ht="15" customHeight="1" x14ac:dyDescent="0.3">
      <c r="B16" s="26" t="s">
        <v>34</v>
      </c>
      <c r="C16" s="89"/>
      <c r="D16" s="89"/>
      <c r="E16" s="19"/>
      <c r="F16" s="19"/>
      <c r="G16" s="19"/>
      <c r="H16" s="19"/>
      <c r="I16" s="19"/>
      <c r="J16" s="19"/>
      <c r="K16" s="19"/>
      <c r="L16" s="19"/>
      <c r="M16" s="19"/>
      <c r="N16" s="19"/>
      <c r="O16" s="19"/>
      <c r="P16" s="19"/>
      <c r="Q16" s="19"/>
      <c r="R16" s="19"/>
      <c r="S16" s="19"/>
      <c r="T16" s="19"/>
      <c r="U16" s="19"/>
      <c r="V16" s="19"/>
      <c r="W16" s="19"/>
      <c r="X16" s="19"/>
      <c r="Y16" s="19"/>
      <c r="Z16" s="19"/>
      <c r="AA16" s="89"/>
      <c r="AB16" s="89"/>
    </row>
    <row r="17" spans="1:28" ht="15" customHeight="1" x14ac:dyDescent="0.3">
      <c r="B17" s="26" t="s">
        <v>35</v>
      </c>
      <c r="C17" s="89"/>
      <c r="D17" s="89"/>
      <c r="E17" s="19"/>
      <c r="F17" s="19"/>
      <c r="G17" s="19"/>
      <c r="H17" s="19"/>
      <c r="I17" s="19"/>
      <c r="J17" s="19"/>
      <c r="K17" s="19"/>
      <c r="L17" s="19"/>
      <c r="M17" s="19"/>
      <c r="N17" s="19"/>
      <c r="O17" s="19"/>
      <c r="P17" s="19"/>
      <c r="Q17" s="19"/>
      <c r="R17" s="19"/>
      <c r="S17" s="19"/>
      <c r="T17" s="19"/>
      <c r="U17" s="19"/>
      <c r="V17" s="19"/>
      <c r="W17" s="19"/>
      <c r="X17" s="19"/>
      <c r="Y17" s="19"/>
      <c r="Z17" s="19"/>
      <c r="AA17" s="89"/>
      <c r="AB17" s="89"/>
    </row>
    <row r="18" spans="1:28" ht="15" customHeight="1" x14ac:dyDescent="0.3"/>
    <row r="19" spans="1:28" ht="15" customHeight="1" x14ac:dyDescent="0.3"/>
    <row r="20" spans="1:28" ht="12.75" customHeight="1" x14ac:dyDescent="0.3">
      <c r="A20" s="90" t="str">
        <f>IF(C15="ja","Kapitaalhoudende onderneming",IF(C15="nee","Niet-kapitaalhoudende onderneming","Gelieve cel C15 in te vullen"))</f>
        <v>Gelieve cel C15 in te vullen</v>
      </c>
      <c r="B20" s="91"/>
      <c r="C20" s="91"/>
      <c r="D20" s="92"/>
    </row>
    <row r="21" spans="1:28" x14ac:dyDescent="0.3">
      <c r="A21" s="93"/>
      <c r="B21" s="94"/>
      <c r="C21" s="94"/>
      <c r="D21" s="94"/>
    </row>
    <row r="22" spans="1:28" s="32" customFormat="1" ht="15" customHeight="1" x14ac:dyDescent="0.3">
      <c r="A22" s="95" t="s">
        <v>42</v>
      </c>
      <c r="B22" s="96"/>
      <c r="C22" s="96"/>
      <c r="D22" s="97"/>
    </row>
    <row r="23" spans="1:28" s="32" customFormat="1" x14ac:dyDescent="0.3">
      <c r="A23" s="98"/>
      <c r="B23" s="99"/>
      <c r="C23" s="99"/>
      <c r="D23" s="99"/>
    </row>
    <row r="24" spans="1:28" s="32" customFormat="1" x14ac:dyDescent="0.3">
      <c r="A24" s="82">
        <f>C6</f>
        <v>0</v>
      </c>
      <c r="B24" s="83"/>
      <c r="C24" s="83"/>
      <c r="D24" s="84"/>
    </row>
    <row r="25" spans="1:28" x14ac:dyDescent="0.3">
      <c r="A25" s="85"/>
      <c r="B25" s="86"/>
      <c r="C25" s="86"/>
      <c r="D25" s="86"/>
    </row>
    <row r="26" spans="1:28" ht="12.75" customHeight="1" x14ac:dyDescent="0.3">
      <c r="A26" s="87" t="s">
        <v>19</v>
      </c>
      <c r="B26" s="88"/>
      <c r="C26" s="88"/>
      <c r="D26" s="88"/>
    </row>
    <row r="27" spans="1:28" ht="39" customHeight="1" thickBot="1" x14ac:dyDescent="0.35">
      <c r="A27" s="35" t="s">
        <v>43</v>
      </c>
      <c r="B27" s="35" t="s">
        <v>44</v>
      </c>
      <c r="C27" s="104">
        <f>C16</f>
        <v>0</v>
      </c>
      <c r="D27" s="105"/>
    </row>
    <row r="28" spans="1:28" x14ac:dyDescent="0.3">
      <c r="A28" s="4" t="str">
        <f>VLOOKUP($C$15,$G$6:$Q$8,2,FALSE)</f>
        <v>vul cel C15 in</v>
      </c>
      <c r="B28" s="4" t="str">
        <f>VLOOKUP($C$15,$G$6:$Q$8,3,FALSE)</f>
        <v>vul cel C15 in</v>
      </c>
      <c r="C28" s="106">
        <v>0</v>
      </c>
      <c r="D28" s="106"/>
      <c r="AA28" s="110">
        <f>IF($A$28="* * *",-1000000000000,-999999999999)</f>
        <v>-999999999999</v>
      </c>
      <c r="AB28" s="110"/>
    </row>
    <row r="29" spans="1:28" x14ac:dyDescent="0.3">
      <c r="A29" s="5" t="str">
        <f>VLOOKUP($C$15,$G$6:$Q$8,4,FALSE)</f>
        <v>vul cel C15 in</v>
      </c>
      <c r="B29" s="5" t="str">
        <f>VLOOKUP($C$15,$G$6:$Q$8,5,FALSE)</f>
        <v>vul cel C15 in</v>
      </c>
      <c r="C29" s="107">
        <v>0</v>
      </c>
      <c r="D29" s="107"/>
      <c r="AA29" s="110">
        <f t="shared" ref="AA29:AA32" si="0">IF($A$28="* * *",-1000000000000,-999999999999)</f>
        <v>-999999999999</v>
      </c>
      <c r="AB29" s="110"/>
    </row>
    <row r="30" spans="1:28" ht="14.4" thickBot="1" x14ac:dyDescent="0.35">
      <c r="A30" s="6" t="str">
        <f>VLOOKUP($C$15,$G$6:$Q$8,6,FALSE)</f>
        <v>vul cel C15 in</v>
      </c>
      <c r="B30" s="6" t="str">
        <f>VLOOKUP($C$15,$G$6:$Q$8,7,FALSE)</f>
        <v>vul cel C15 in</v>
      </c>
      <c r="C30" s="108">
        <v>0</v>
      </c>
      <c r="D30" s="108"/>
      <c r="AA30" s="112">
        <f t="shared" si="0"/>
        <v>-999999999999</v>
      </c>
      <c r="AB30" s="112"/>
    </row>
    <row r="31" spans="1:28" x14ac:dyDescent="0.3">
      <c r="A31" s="4" t="str">
        <f>VLOOKUP($C$15,$G$6:$U$8,8,FALSE)</f>
        <v>vul cel C15 in</v>
      </c>
      <c r="B31" s="4" t="str">
        <f>VLOOKUP($C$15,$G$6:$U$8,9,FALSE)</f>
        <v>vul cel C15 in</v>
      </c>
      <c r="C31" s="106">
        <v>0</v>
      </c>
      <c r="D31" s="106"/>
      <c r="AA31" s="110">
        <f t="shared" si="0"/>
        <v>-999999999999</v>
      </c>
      <c r="AB31" s="110"/>
    </row>
    <row r="32" spans="1:28" x14ac:dyDescent="0.3">
      <c r="A32" s="5" t="str">
        <f>VLOOKUP($C$15,$G$6:$U$8,10,FALSE)</f>
        <v>vul cel C15 in</v>
      </c>
      <c r="B32" s="5" t="str">
        <f>VLOOKUP($C$15,$G$6:$U$8,11,FALSE)</f>
        <v>vul cel C15 in</v>
      </c>
      <c r="C32" s="106">
        <v>0</v>
      </c>
      <c r="D32" s="106"/>
      <c r="AA32" s="110">
        <f t="shared" si="0"/>
        <v>-999999999999</v>
      </c>
      <c r="AB32" s="110"/>
    </row>
    <row r="33" spans="1:28" x14ac:dyDescent="0.3">
      <c r="A33" s="5" t="str">
        <f>VLOOKUP($C$15,$G$6:$U$8,12,FALSE)</f>
        <v>vul cel C15 in</v>
      </c>
      <c r="B33" s="5" t="str">
        <f>VLOOKUP($C$15,$G$6:$U$8,13,FALSE)</f>
        <v>vul cel C15 in</v>
      </c>
      <c r="C33" s="109">
        <f>IF(A29=A33,C29,IF(A30=A33,0,-1000000000000))</f>
        <v>0</v>
      </c>
      <c r="D33" s="109"/>
    </row>
    <row r="34" spans="1:28" ht="14.4" thickBot="1" x14ac:dyDescent="0.35">
      <c r="A34" s="6" t="str">
        <f>VLOOKUP($C$15,$G$6:$U$8,14,FALSE)</f>
        <v>vul cel C15 in</v>
      </c>
      <c r="B34" s="6" t="str">
        <f>VLOOKUP($C$15,$G$6:$U$8,15,FALSE)</f>
        <v>vul cel C15 in</v>
      </c>
      <c r="C34" s="71">
        <f>IF(A30=A34,C30,0)</f>
        <v>0</v>
      </c>
      <c r="D34" s="71"/>
    </row>
    <row r="35" spans="1:28" ht="12.75" customHeight="1" x14ac:dyDescent="0.3">
      <c r="A35" s="72" t="s">
        <v>45</v>
      </c>
      <c r="B35" s="73"/>
      <c r="C35" s="74" t="str">
        <f>IF(OR(C28&lt;-999999999998,C29&lt;-999999999998,C30&lt;-999999999998,C31&lt;-999999999998,C32&lt;-999999999998),"vul cellen C28-C32 in, indien nvt bij * * * vult u 0 in",IF(OR(AND((C28+C29+C30)&gt;0,(C28+C29+C30)&lt;0.000000000002),(C31+C32+C33+C34)=0),"vul cellen C28-C32 in",(C28+C29+C30)/(C31+C32+C33+C34)))</f>
        <v>vul cellen C28-C32 in</v>
      </c>
      <c r="D35" s="74"/>
    </row>
    <row r="36" spans="1:28" x14ac:dyDescent="0.3">
      <c r="B36" s="36" t="s">
        <v>46</v>
      </c>
      <c r="C36" s="77" t="str">
        <f>IF(C35="vul cellen C28-C32 in",C35,IF(C35="vul cellen C28-C32 in, indien nvt bij * * * vult u 0 in",C35,IF(C35&lt;0.5,"Onderneming in moeilijkheden","Onderneming niet in moeilijkheden")))</f>
        <v>vul cellen C28-C32 in</v>
      </c>
      <c r="D36" s="77"/>
    </row>
    <row r="37" spans="1:28" x14ac:dyDescent="0.3">
      <c r="B37" s="11" t="str">
        <f>IF(OR(AND(B30="* * *",C30&gt;0.001),AND(B33="* * *",C33&gt;0.001),AND(B34="* * *",C34&gt;0.001)),"Gelieve bij '* * *'-lijnen de waarde 0 (nul) in te voeren, wegens niet van toepassing","")</f>
        <v/>
      </c>
      <c r="C37" s="36"/>
      <c r="D37" s="36"/>
    </row>
    <row r="38" spans="1:28" x14ac:dyDescent="0.3">
      <c r="A38" s="78" t="str">
        <f>IF(OR(C36="vul cellen C28-C32 in",C14=""),"vul alle bovenstaande groene cellen in om tot de OIM-beoordeling te komen",IF(C14&lt;&gt;"GO",C36,IF(AND(C14="GO",C36="Groep in moeilijkheden"),"Groep in moeilijkheden","vul onderstaande criteria 2 en 3 in om tot de OIM-beoordeling te komen")))</f>
        <v>vul alle bovenstaande groene cellen in om tot de OIM-beoordeling te komen</v>
      </c>
      <c r="B38" s="78"/>
      <c r="C38" s="78"/>
      <c r="D38" s="78"/>
    </row>
    <row r="39" spans="1:28" x14ac:dyDescent="0.3">
      <c r="B39" s="12"/>
      <c r="C39" s="37"/>
    </row>
    <row r="40" spans="1:28" x14ac:dyDescent="0.3">
      <c r="A40" s="80" t="str">
        <f>IF(C14="GO",C6,"")</f>
        <v/>
      </c>
      <c r="B40" s="80"/>
      <c r="C40" s="80"/>
      <c r="D40" s="80"/>
    </row>
    <row r="41" spans="1:28" x14ac:dyDescent="0.3">
      <c r="B41" s="12"/>
      <c r="C41" s="37"/>
    </row>
    <row r="42" spans="1:28" x14ac:dyDescent="0.3">
      <c r="A42" s="79" t="str">
        <f>IF(A40="","","TWEE LAATST AFGESLOTEN BOEKJAREN OF (HISTORISCHE/GEBUDGETTEERDE) TUSSENTIJDSE FINANCIËLE STATEN")</f>
        <v/>
      </c>
      <c r="B42" s="79"/>
      <c r="C42" s="79"/>
      <c r="D42" s="79"/>
    </row>
    <row r="44" spans="1:28" x14ac:dyDescent="0.3">
      <c r="A44" s="78" t="str">
        <f>IF(C14="GO","Criterium 2: vreemd vermogen/eigen vermogen meer dan 7,5","")</f>
        <v/>
      </c>
      <c r="B44" s="78"/>
      <c r="C44" s="78"/>
      <c r="D44" s="78"/>
    </row>
    <row r="45" spans="1:28" ht="39" customHeight="1" x14ac:dyDescent="0.3">
      <c r="A45" s="21" t="str">
        <f>IF(A44="","","Code")</f>
        <v/>
      </c>
      <c r="B45" s="21" t="str">
        <f>IF(A44="","","Omschrijving")</f>
        <v/>
      </c>
      <c r="C45" s="38">
        <f>IF(A44="",0,C16)</f>
        <v>0</v>
      </c>
      <c r="D45" s="39">
        <f>IF(A44="",0,C17)</f>
        <v>0</v>
      </c>
      <c r="E45" s="21"/>
      <c r="F45" s="21"/>
    </row>
    <row r="46" spans="1:28" x14ac:dyDescent="0.3">
      <c r="A46" s="7" t="str">
        <f>IF(A44="","","16 (+)")</f>
        <v/>
      </c>
      <c r="B46" s="8" t="str">
        <f>IF(A44="","","Voorzieningen en uitgestelde belastingen")</f>
        <v/>
      </c>
      <c r="C46" s="55">
        <f>IF($A$44="",-1000000000000,-999999999999)</f>
        <v>-1000000000000</v>
      </c>
      <c r="D46" s="55">
        <f>IF($A$44="",-1000000000000,-999999999999)</f>
        <v>-1000000000000</v>
      </c>
      <c r="E46" s="12"/>
      <c r="F46" s="40"/>
      <c r="AA46" s="2">
        <f>IF($A$44="",-1000000000000,-999999999999)</f>
        <v>-1000000000000</v>
      </c>
      <c r="AB46" s="2">
        <f>IF($A$44="",-1000000000000,-999999999999)</f>
        <v>-1000000000000</v>
      </c>
    </row>
    <row r="47" spans="1:28" ht="13.5" customHeight="1" x14ac:dyDescent="0.3">
      <c r="A47" s="7" t="str">
        <f>IF(A44="","","17/49 (+)")</f>
        <v/>
      </c>
      <c r="B47" s="8" t="str">
        <f>IF(A44="","","Schulden")</f>
        <v/>
      </c>
      <c r="C47" s="55">
        <f>IF($A$44="",-1000000000000,-999999999999)</f>
        <v>-1000000000000</v>
      </c>
      <c r="D47" s="55">
        <f>IF($A$44="",-1000000000000,-999999999999)</f>
        <v>-1000000000000</v>
      </c>
      <c r="E47" s="12"/>
      <c r="F47" s="40"/>
      <c r="AA47" s="2">
        <f>IF($A$44="",-1000000000000,-999999999999)</f>
        <v>-1000000000000</v>
      </c>
      <c r="AB47" s="2">
        <f>IF($A$44="",-1000000000000,-999999999999)</f>
        <v>-1000000000000</v>
      </c>
    </row>
    <row r="48" spans="1:28" x14ac:dyDescent="0.3">
      <c r="B48" s="41" t="str">
        <f>IF(A44="","","Vreemd vermogen")</f>
        <v/>
      </c>
      <c r="C48" s="56">
        <f>C46+C47</f>
        <v>-2000000000000</v>
      </c>
      <c r="D48" s="56">
        <f>D46+D47</f>
        <v>-2000000000000</v>
      </c>
    </row>
    <row r="49" spans="1:28" x14ac:dyDescent="0.3">
      <c r="A49" s="9" t="str">
        <f>IF($A$44="","",A28)</f>
        <v/>
      </c>
      <c r="B49" s="10" t="str">
        <f>IF($A$44="","",B28)</f>
        <v/>
      </c>
      <c r="C49" s="56" t="str">
        <f>IF($A$44="","",C28)</f>
        <v/>
      </c>
      <c r="D49" s="55">
        <f>IF($A$44="",-1000000000000,-999999999999)</f>
        <v>-1000000000000</v>
      </c>
      <c r="AB49" s="2">
        <f>IF($A$44="",-1000000000000,-999999999999)</f>
        <v>-1000000000000</v>
      </c>
    </row>
    <row r="50" spans="1:28" x14ac:dyDescent="0.3">
      <c r="A50" s="9" t="str">
        <f t="shared" ref="A50:B51" si="1">IF($A$44="","",A29)</f>
        <v/>
      </c>
      <c r="B50" s="10" t="str">
        <f t="shared" si="1"/>
        <v/>
      </c>
      <c r="C50" s="56" t="str">
        <f t="shared" ref="C50:C51" si="2">IF($A$44="","",C29)</f>
        <v/>
      </c>
      <c r="D50" s="55">
        <f>IF($A$44="",-1000000000000,-999999999999)</f>
        <v>-1000000000000</v>
      </c>
      <c r="AB50" s="2">
        <f>IF($A$44="",-1000000000000,-999999999999)</f>
        <v>-1000000000000</v>
      </c>
    </row>
    <row r="51" spans="1:28" x14ac:dyDescent="0.3">
      <c r="A51" s="9" t="str">
        <f t="shared" si="1"/>
        <v/>
      </c>
      <c r="B51" s="10" t="str">
        <f t="shared" si="1"/>
        <v/>
      </c>
      <c r="C51" s="56" t="str">
        <f t="shared" si="2"/>
        <v/>
      </c>
      <c r="D51" s="55">
        <f>IF($A$44="",-1000000000000,-999999999999)</f>
        <v>-1000000000000</v>
      </c>
      <c r="AB51" s="2">
        <f>IF($A$44="",-1000000000000,-999999999999)</f>
        <v>-1000000000000</v>
      </c>
    </row>
    <row r="52" spans="1:28" x14ac:dyDescent="0.3">
      <c r="B52" s="41" t="str">
        <f>IF(A44="","","Eigen vermogen")</f>
        <v/>
      </c>
      <c r="C52" s="56" t="str">
        <f>IF($A44="","",C49+C50+C51)</f>
        <v/>
      </c>
      <c r="D52" s="56" t="str">
        <f>IF($A44="","",IF(D49+D50+D51&lt;-1000000000000,0,D49+D50+D51))</f>
        <v/>
      </c>
    </row>
    <row r="53" spans="1:28" x14ac:dyDescent="0.3">
      <c r="B53" s="42" t="str">
        <f>IF(A44="","","VV/EV")</f>
        <v/>
      </c>
      <c r="C53" s="56" t="str">
        <f>IF($A44="","",IF(SUM(C49:C51)&lt;1,"vul C28-C30; C46-C47 in",C48/C52))</f>
        <v/>
      </c>
      <c r="D53" s="56" t="str">
        <f>IF($A44="","",IF(D45=1,0,IF(SUM(D46:D51)&lt;-1000000000000,"vul cellen D46-D47;D49-D51 in",D48/D52)))</f>
        <v/>
      </c>
    </row>
    <row r="54" spans="1:28" x14ac:dyDescent="0.3">
      <c r="B54" s="41" t="str">
        <f>IF(A44="","","Resultaat")</f>
        <v/>
      </c>
      <c r="C54" s="57" t="str">
        <f>IF(A44="","",IF(LEFT(C53,3)="vul",C53,IF(C53&gt;7.5,"niet OK","OK")))</f>
        <v/>
      </c>
      <c r="D54" s="57" t="str">
        <f>IF(A44="","",IF(LEFT(D53,3)="vul",D53,IF(D53=0,"OK",IF(D48/D52&gt;7.5,"niet OK","OK"))))</f>
        <v/>
      </c>
    </row>
    <row r="56" spans="1:28" ht="12.75" customHeight="1" x14ac:dyDescent="0.3">
      <c r="A56" s="101" t="str">
        <f>IF(C14&lt;&gt;"GO","","Criterium 3: rentedekkingsgraad (= EBITDA/rentelast)  minder dan 1,0")</f>
        <v/>
      </c>
      <c r="B56" s="101"/>
      <c r="C56" s="101"/>
      <c r="D56" s="101"/>
      <c r="E56" s="43"/>
    </row>
    <row r="57" spans="1:28" ht="39" customHeight="1" x14ac:dyDescent="0.3">
      <c r="A57" s="44" t="str">
        <f>A45</f>
        <v/>
      </c>
      <c r="B57" s="44" t="str">
        <f t="shared" ref="B57:D57" si="3">B45</f>
        <v/>
      </c>
      <c r="C57" s="39">
        <f t="shared" si="3"/>
        <v>0</v>
      </c>
      <c r="D57" s="39">
        <f t="shared" si="3"/>
        <v>0</v>
      </c>
      <c r="F57" s="101"/>
      <c r="G57" s="101"/>
      <c r="H57" s="101"/>
      <c r="I57" s="101"/>
      <c r="J57" s="101"/>
    </row>
    <row r="58" spans="1:28" x14ac:dyDescent="0.3">
      <c r="A58" s="13" t="str">
        <f>IF(A56="","","9903 (+)")</f>
        <v/>
      </c>
      <c r="B58" s="14" t="str">
        <f>IF(A56="","","Winst/verlies van het boekjaar, voor belastingen")</f>
        <v/>
      </c>
      <c r="C58" s="55">
        <f>IF($A$44="",-1000000000000,-999999999999)</f>
        <v>-1000000000000</v>
      </c>
      <c r="D58" s="55">
        <f>IF($A$44="",-1000000000000,-999999999999)</f>
        <v>-1000000000000</v>
      </c>
      <c r="E58" s="22" t="s">
        <v>47</v>
      </c>
      <c r="F58" s="45" t="s">
        <v>48</v>
      </c>
      <c r="G58" s="46" t="s">
        <v>49</v>
      </c>
      <c r="H58" s="46" t="s">
        <v>50</v>
      </c>
      <c r="I58" s="22" t="s">
        <v>51</v>
      </c>
      <c r="J58" s="46" t="s">
        <v>52</v>
      </c>
      <c r="K58" s="31"/>
      <c r="L58" s="31"/>
      <c r="M58" s="31"/>
      <c r="N58" s="31"/>
      <c r="O58" s="31"/>
      <c r="P58" s="31"/>
      <c r="Q58" s="31"/>
      <c r="R58" s="31"/>
      <c r="S58" s="31"/>
      <c r="T58" s="31"/>
      <c r="U58" s="31"/>
      <c r="AA58" s="2">
        <f>IF($A$44="",-1000000000000,-999999999999)</f>
        <v>-1000000000000</v>
      </c>
      <c r="AB58" s="2">
        <f>IF($A$44="",-1000000000000,-999999999999)</f>
        <v>-1000000000000</v>
      </c>
    </row>
    <row r="59" spans="1:28" x14ac:dyDescent="0.3">
      <c r="A59" s="13" t="str">
        <f>IF(A56="","","750 (-)")</f>
        <v/>
      </c>
      <c r="B59" s="14" t="str">
        <f>IF(A56="","","Opbrengsten uit financiële vaste activa")</f>
        <v/>
      </c>
      <c r="C59" s="55">
        <f t="shared" ref="C59:D72" si="4">IF($A$44="",-1000000000000,-999999999999)</f>
        <v>-1000000000000</v>
      </c>
      <c r="D59" s="55">
        <f t="shared" si="4"/>
        <v>-1000000000000</v>
      </c>
      <c r="E59" s="22"/>
      <c r="F59" s="45"/>
      <c r="G59" s="46"/>
      <c r="H59" s="46"/>
      <c r="I59" s="22"/>
      <c r="J59" s="46"/>
      <c r="K59" s="31"/>
      <c r="L59" s="31"/>
      <c r="M59" s="31"/>
      <c r="N59" s="31"/>
      <c r="O59" s="31"/>
      <c r="P59" s="31"/>
      <c r="Q59" s="31"/>
      <c r="R59" s="31"/>
      <c r="S59" s="31"/>
      <c r="T59" s="31"/>
      <c r="U59" s="31"/>
      <c r="AA59" s="2"/>
      <c r="AB59" s="2"/>
    </row>
    <row r="60" spans="1:28" x14ac:dyDescent="0.3">
      <c r="A60" s="13" t="str">
        <f>IF(A56="","","751 (-)")</f>
        <v/>
      </c>
      <c r="B60" s="14" t="str">
        <f>IF(A56="","","Opbrengsten uit vlottende activa")</f>
        <v/>
      </c>
      <c r="C60" s="55">
        <f t="shared" si="4"/>
        <v>-1000000000000</v>
      </c>
      <c r="D60" s="55">
        <f t="shared" si="4"/>
        <v>-1000000000000</v>
      </c>
      <c r="E60" s="22"/>
      <c r="F60" s="45"/>
      <c r="G60" s="46"/>
      <c r="H60" s="46"/>
      <c r="I60" s="22"/>
      <c r="J60" s="46"/>
      <c r="K60" s="31"/>
      <c r="L60" s="31"/>
      <c r="M60" s="31"/>
      <c r="N60" s="31"/>
      <c r="O60" s="31"/>
      <c r="P60" s="31"/>
      <c r="Q60" s="31"/>
      <c r="R60" s="31"/>
      <c r="S60" s="31"/>
      <c r="T60" s="31"/>
      <c r="U60" s="31"/>
      <c r="AA60" s="2"/>
      <c r="AB60" s="2"/>
    </row>
    <row r="61" spans="1:28" x14ac:dyDescent="0.3">
      <c r="A61" s="13" t="str">
        <f>IF(A56="","","752/9 (-)")</f>
        <v/>
      </c>
      <c r="B61" s="14" t="str">
        <f>IF(A56="","","Andere financiële opbrengsten")</f>
        <v/>
      </c>
      <c r="C61" s="55">
        <f t="shared" si="4"/>
        <v>-1000000000000</v>
      </c>
      <c r="D61" s="55">
        <f t="shared" si="4"/>
        <v>-1000000000000</v>
      </c>
      <c r="E61" s="22"/>
      <c r="F61" s="45"/>
      <c r="G61" s="46"/>
      <c r="H61" s="46"/>
      <c r="I61" s="22"/>
      <c r="J61" s="46"/>
      <c r="K61" s="31"/>
      <c r="L61" s="31"/>
      <c r="M61" s="31"/>
      <c r="N61" s="31"/>
      <c r="O61" s="31"/>
      <c r="P61" s="31"/>
      <c r="Q61" s="31"/>
      <c r="R61" s="31"/>
      <c r="S61" s="31"/>
      <c r="T61" s="31"/>
      <c r="U61" s="31"/>
      <c r="AA61" s="2"/>
      <c r="AB61" s="2"/>
    </row>
    <row r="62" spans="1:28" x14ac:dyDescent="0.3">
      <c r="A62" s="13" t="str">
        <f>IF(A56="","","650 (+)")</f>
        <v/>
      </c>
      <c r="B62" s="14" t="str">
        <f>IF(A56="","","Kosten van schulden")</f>
        <v/>
      </c>
      <c r="C62" s="55">
        <f t="shared" si="4"/>
        <v>-1000000000000</v>
      </c>
      <c r="D62" s="55">
        <f t="shared" si="4"/>
        <v>-1000000000000</v>
      </c>
      <c r="E62" s="22"/>
      <c r="F62" s="45"/>
      <c r="G62" s="46"/>
      <c r="H62" s="46"/>
      <c r="I62" s="22"/>
      <c r="J62" s="46"/>
      <c r="K62" s="31"/>
      <c r="L62" s="31"/>
      <c r="M62" s="31"/>
      <c r="N62" s="31"/>
      <c r="O62" s="31"/>
      <c r="P62" s="31"/>
      <c r="Q62" s="31"/>
      <c r="R62" s="31"/>
      <c r="S62" s="31"/>
      <c r="T62" s="31"/>
      <c r="U62" s="31"/>
      <c r="AA62" s="2"/>
      <c r="AB62" s="2"/>
    </row>
    <row r="63" spans="1:28" ht="25.5" customHeight="1" x14ac:dyDescent="0.3">
      <c r="A63" s="13" t="str">
        <f>IF(A56="","","652/9 (+)")</f>
        <v/>
      </c>
      <c r="B63" s="14" t="str">
        <f>IF(A56="","","Andere financiële kosten")</f>
        <v/>
      </c>
      <c r="C63" s="55">
        <f t="shared" si="4"/>
        <v>-1000000000000</v>
      </c>
      <c r="D63" s="55">
        <f t="shared" si="4"/>
        <v>-1000000000000</v>
      </c>
      <c r="E63" s="22" t="s">
        <v>53</v>
      </c>
      <c r="F63" s="47" t="s">
        <v>54</v>
      </c>
      <c r="G63" s="47" t="s">
        <v>55</v>
      </c>
      <c r="H63" s="45"/>
      <c r="I63" s="22" t="str">
        <f>CONCATENATE(E63,F63,G63,H63)</f>
        <v>vul cellen C28-C32 invul alle bovenstaande groene cellen in om tot de OIM-beoordeling te komenOK</v>
      </c>
      <c r="J63" s="45" t="s">
        <v>56</v>
      </c>
      <c r="K63" s="31"/>
      <c r="L63" s="31"/>
      <c r="M63" s="31"/>
      <c r="N63" s="31"/>
      <c r="O63" s="31"/>
      <c r="P63" s="31"/>
      <c r="Q63" s="31"/>
      <c r="R63" s="31"/>
      <c r="S63" s="31"/>
      <c r="T63" s="31"/>
      <c r="U63" s="31"/>
      <c r="AA63" s="2">
        <f t="shared" ref="AA63:AB72" si="5">IF($A$44="",-1000000000000,-999999999999)</f>
        <v>-1000000000000</v>
      </c>
      <c r="AB63" s="2">
        <f t="shared" si="5"/>
        <v>-1000000000000</v>
      </c>
    </row>
    <row r="64" spans="1:28" ht="15" customHeight="1" x14ac:dyDescent="0.3">
      <c r="A64" s="13" t="str">
        <f>IF(A56="","","769 (-)")</f>
        <v/>
      </c>
      <c r="B64" s="14" t="str">
        <f>IF(A56="","","Andere niet recurrente financiële opbrengsten")</f>
        <v/>
      </c>
      <c r="C64" s="55">
        <f t="shared" si="4"/>
        <v>-1000000000000</v>
      </c>
      <c r="D64" s="55">
        <f t="shared" si="4"/>
        <v>-1000000000000</v>
      </c>
      <c r="E64" s="22" t="s">
        <v>53</v>
      </c>
      <c r="F64" s="47" t="s">
        <v>54</v>
      </c>
      <c r="G64" s="47" t="s">
        <v>55</v>
      </c>
      <c r="H64" s="45" t="s">
        <v>57</v>
      </c>
      <c r="I64" s="22" t="str">
        <f t="shared" ref="I64:I110" si="6">CONCATENATE(E64,F64,G64,H64)</f>
        <v>vul cellen C28-C32 invul alle bovenstaande groene cellen in om tot de OIM-beoordeling te komenOKvul in/overschrijf alle groene niet-gearceerde cellen voor criteria 2 en 3</v>
      </c>
      <c r="J64" s="45" t="s">
        <v>56</v>
      </c>
      <c r="K64" s="31"/>
      <c r="L64" s="31"/>
      <c r="M64" s="31"/>
      <c r="N64" s="31"/>
      <c r="O64" s="31"/>
      <c r="P64" s="31"/>
      <c r="Q64" s="31"/>
      <c r="R64" s="31"/>
      <c r="S64" s="31"/>
      <c r="T64" s="31"/>
      <c r="U64" s="31"/>
      <c r="AA64" s="2">
        <f t="shared" si="5"/>
        <v>-1000000000000</v>
      </c>
      <c r="AB64" s="2">
        <f t="shared" si="5"/>
        <v>-1000000000000</v>
      </c>
    </row>
    <row r="65" spans="1:28" ht="15" customHeight="1" x14ac:dyDescent="0.3">
      <c r="A65" s="13" t="str">
        <f>IF(A56="","","668 (+)")</f>
        <v/>
      </c>
      <c r="B65" s="14" t="str">
        <f>IF(A56="","","Andere niet recurrente financiële kosten   ")</f>
        <v/>
      </c>
      <c r="C65" s="55">
        <f t="shared" si="4"/>
        <v>-1000000000000</v>
      </c>
      <c r="D65" s="55">
        <f t="shared" si="4"/>
        <v>-1000000000000</v>
      </c>
      <c r="E65" s="22" t="s">
        <v>53</v>
      </c>
      <c r="F65" s="47" t="s">
        <v>54</v>
      </c>
      <c r="G65" s="47" t="s">
        <v>58</v>
      </c>
      <c r="H65" s="45"/>
      <c r="I65" s="22" t="str">
        <f t="shared" si="6"/>
        <v>vul cellen C28-C32 invul alle bovenstaande groene cellen in om tot de OIM-beoordeling te komenniet OK</v>
      </c>
      <c r="J65" s="45" t="s">
        <v>56</v>
      </c>
      <c r="K65" s="31"/>
      <c r="L65" s="31"/>
      <c r="M65" s="31"/>
      <c r="N65" s="31"/>
      <c r="O65" s="31"/>
      <c r="P65" s="31"/>
      <c r="Q65" s="31"/>
      <c r="R65" s="31"/>
      <c r="S65" s="31"/>
      <c r="T65" s="31"/>
      <c r="U65" s="31"/>
      <c r="AA65" s="2">
        <f t="shared" si="5"/>
        <v>-1000000000000</v>
      </c>
      <c r="AB65" s="2">
        <f t="shared" si="5"/>
        <v>-1000000000000</v>
      </c>
    </row>
    <row r="66" spans="1:28" ht="15" customHeight="1" x14ac:dyDescent="0.3">
      <c r="A66" s="13" t="str">
        <f>IF(A56="","","630 (+)")</f>
        <v/>
      </c>
      <c r="B66" s="14" t="str">
        <f>IF(A56="","","Afschrijvingen en waardeverminderingen op oprichtingskosten, op immateriële en materiële vaste activa")</f>
        <v/>
      </c>
      <c r="C66" s="55">
        <f t="shared" si="4"/>
        <v>-1000000000000</v>
      </c>
      <c r="D66" s="55">
        <f t="shared" si="4"/>
        <v>-1000000000000</v>
      </c>
      <c r="E66" s="22" t="s">
        <v>53</v>
      </c>
      <c r="F66" s="47" t="s">
        <v>54</v>
      </c>
      <c r="G66" s="47" t="s">
        <v>58</v>
      </c>
      <c r="H66" s="45" t="s">
        <v>57</v>
      </c>
      <c r="I66" s="22" t="str">
        <f t="shared" si="6"/>
        <v>vul cellen C28-C32 invul alle bovenstaande groene cellen in om tot de OIM-beoordeling te komenniet OKvul in/overschrijf alle groene niet-gearceerde cellen voor criteria 2 en 3</v>
      </c>
      <c r="J66" s="45" t="s">
        <v>56</v>
      </c>
      <c r="K66" s="31"/>
      <c r="L66" s="31"/>
      <c r="M66" s="31"/>
      <c r="N66" s="31"/>
      <c r="O66" s="31"/>
      <c r="P66" s="31"/>
      <c r="Q66" s="31"/>
      <c r="R66" s="31"/>
      <c r="S66" s="31"/>
      <c r="T66" s="31"/>
      <c r="U66" s="31"/>
      <c r="AA66" s="2">
        <f t="shared" si="5"/>
        <v>-1000000000000</v>
      </c>
      <c r="AB66" s="2">
        <f t="shared" si="5"/>
        <v>-1000000000000</v>
      </c>
    </row>
    <row r="67" spans="1:28" ht="27.6" customHeight="1" x14ac:dyDescent="0.3">
      <c r="A67" s="58" t="str">
        <f>IF(A56="","","631/4 (+)")</f>
        <v/>
      </c>
      <c r="B67" s="59" t="str">
        <f>IF(A56="","","Waardeverminderingen op voorraden, op bestellingen in uitvoering en op handelsvorderingen: toevoegingen (terugnemingen)")</f>
        <v/>
      </c>
      <c r="C67" s="55">
        <f t="shared" si="4"/>
        <v>-1000000000000</v>
      </c>
      <c r="D67" s="55">
        <f t="shared" si="4"/>
        <v>-1000000000000</v>
      </c>
      <c r="E67" s="22" t="s">
        <v>53</v>
      </c>
      <c r="F67" s="47" t="s">
        <v>67</v>
      </c>
      <c r="G67" s="47" t="s">
        <v>55</v>
      </c>
      <c r="H67" s="45"/>
      <c r="I67" s="22" t="str">
        <f t="shared" si="6"/>
        <v>vul cellen C28-C32 inGroep in moeilijkhedenOK</v>
      </c>
      <c r="J67" s="45" t="s">
        <v>67</v>
      </c>
      <c r="K67" s="31"/>
      <c r="L67" s="31"/>
      <c r="M67" s="31"/>
      <c r="N67" s="31"/>
      <c r="O67" s="31"/>
      <c r="P67" s="31"/>
      <c r="Q67" s="31"/>
      <c r="R67" s="31"/>
      <c r="S67" s="31"/>
      <c r="T67" s="31"/>
      <c r="U67" s="31"/>
      <c r="AA67" s="2">
        <f t="shared" si="5"/>
        <v>-1000000000000</v>
      </c>
      <c r="AB67" s="2">
        <f t="shared" si="5"/>
        <v>-1000000000000</v>
      </c>
    </row>
    <row r="68" spans="1:28" ht="30" customHeight="1" x14ac:dyDescent="0.3">
      <c r="A68" s="58" t="str">
        <f>IF(A56="","","660 (+)")</f>
        <v/>
      </c>
      <c r="B68" s="59" t="str">
        <f>IF(A56="","","Niet-recurrente afschrijvingen en waardeverminderingen op oprichtingskosten, op immateriële en materiële vaste activa")</f>
        <v/>
      </c>
      <c r="C68" s="55">
        <f t="shared" si="4"/>
        <v>-1000000000000</v>
      </c>
      <c r="D68" s="55">
        <f t="shared" si="4"/>
        <v>-1000000000000</v>
      </c>
      <c r="E68" s="22" t="s">
        <v>53</v>
      </c>
      <c r="F68" s="47" t="s">
        <v>67</v>
      </c>
      <c r="G68" s="47" t="s">
        <v>55</v>
      </c>
      <c r="H68" s="45" t="s">
        <v>57</v>
      </c>
      <c r="I68" s="22" t="str">
        <f t="shared" si="6"/>
        <v>vul cellen C28-C32 inGroep in moeilijkhedenOKvul in/overschrijf alle groene niet-gearceerde cellen voor criteria 2 en 3</v>
      </c>
      <c r="J68" s="45" t="s">
        <v>56</v>
      </c>
      <c r="K68" s="31"/>
      <c r="L68" s="31"/>
      <c r="M68" s="31"/>
      <c r="N68" s="31"/>
      <c r="O68" s="31"/>
      <c r="P68" s="31"/>
      <c r="Q68" s="31"/>
      <c r="R68" s="31"/>
      <c r="S68" s="31"/>
      <c r="T68" s="31"/>
      <c r="U68" s="31"/>
      <c r="AA68" s="2">
        <f t="shared" si="5"/>
        <v>-1000000000000</v>
      </c>
      <c r="AB68" s="2">
        <f t="shared" si="5"/>
        <v>-1000000000000</v>
      </c>
    </row>
    <row r="69" spans="1:28" ht="15" customHeight="1" x14ac:dyDescent="0.3">
      <c r="A69" s="58" t="str">
        <f>IF(A56="","","760 (-)")</f>
        <v/>
      </c>
      <c r="B69" s="59" t="str">
        <f>IF(A56="","","Terugneming van afschrijvingen en van waardeverminderingen op immateriële en materiële vaste activa")</f>
        <v/>
      </c>
      <c r="C69" s="55">
        <f t="shared" si="4"/>
        <v>-1000000000000</v>
      </c>
      <c r="D69" s="55">
        <f t="shared" si="4"/>
        <v>-1000000000000</v>
      </c>
      <c r="E69" s="22" t="s">
        <v>53</v>
      </c>
      <c r="F69" s="47" t="s">
        <v>67</v>
      </c>
      <c r="G69" s="47" t="s">
        <v>58</v>
      </c>
      <c r="H69" s="45"/>
      <c r="I69" s="22" t="str">
        <f t="shared" si="6"/>
        <v>vul cellen C28-C32 inGroep in moeilijkhedenniet OK</v>
      </c>
      <c r="J69" s="45" t="s">
        <v>67</v>
      </c>
      <c r="K69" s="31"/>
      <c r="L69" s="31"/>
      <c r="M69" s="31"/>
      <c r="N69" s="31"/>
      <c r="O69" s="31"/>
      <c r="P69" s="31"/>
      <c r="Q69" s="31"/>
      <c r="R69" s="31"/>
      <c r="S69" s="31"/>
      <c r="T69" s="31"/>
      <c r="U69" s="31"/>
      <c r="AA69" s="2">
        <f t="shared" si="5"/>
        <v>-1000000000000</v>
      </c>
      <c r="AB69" s="2">
        <f t="shared" si="5"/>
        <v>-1000000000000</v>
      </c>
    </row>
    <row r="70" spans="1:28" ht="25.5" customHeight="1" x14ac:dyDescent="0.3">
      <c r="A70" s="58" t="str">
        <f>IF(A56="","","651 (+)")</f>
        <v/>
      </c>
      <c r="B70" s="59" t="str">
        <f>IF(A56="","","Waardeverminderingen op vlottende activa andere dan voorraden, bestellingen in uitvoering en handelsvorderingen: toevoegingen (terugnemingen)")</f>
        <v/>
      </c>
      <c r="C70" s="55">
        <f t="shared" si="4"/>
        <v>-1000000000000</v>
      </c>
      <c r="D70" s="55">
        <f t="shared" si="4"/>
        <v>-1000000000000</v>
      </c>
      <c r="E70" s="22" t="s">
        <v>53</v>
      </c>
      <c r="F70" s="47" t="s">
        <v>67</v>
      </c>
      <c r="G70" s="47" t="s">
        <v>58</v>
      </c>
      <c r="H70" s="45" t="s">
        <v>57</v>
      </c>
      <c r="I70" s="22" t="str">
        <f t="shared" si="6"/>
        <v>vul cellen C28-C32 inGroep in moeilijkhedenniet OKvul in/overschrijf alle groene niet-gearceerde cellen voor criteria 2 en 3</v>
      </c>
      <c r="J70" s="45" t="s">
        <v>56</v>
      </c>
      <c r="K70" s="31"/>
      <c r="L70" s="31"/>
      <c r="M70" s="31"/>
      <c r="N70" s="31"/>
      <c r="O70" s="31"/>
      <c r="P70" s="31"/>
      <c r="Q70" s="31"/>
      <c r="R70" s="31"/>
      <c r="S70" s="31"/>
      <c r="T70" s="31"/>
      <c r="U70" s="31"/>
      <c r="AA70" s="2">
        <f t="shared" si="5"/>
        <v>-1000000000000</v>
      </c>
      <c r="AB70" s="2">
        <f t="shared" si="5"/>
        <v>-1000000000000</v>
      </c>
    </row>
    <row r="71" spans="1:28" ht="30.75" customHeight="1" x14ac:dyDescent="0.3">
      <c r="A71" s="58" t="str">
        <f>IF(A56="","","661 (+)")</f>
        <v/>
      </c>
      <c r="B71" s="59" t="str">
        <f>IF(A56="","","Waardeverminderingen op financiële vaste activa")</f>
        <v/>
      </c>
      <c r="C71" s="55">
        <f t="shared" si="4"/>
        <v>-1000000000000</v>
      </c>
      <c r="D71" s="55">
        <f t="shared" si="4"/>
        <v>-1000000000000</v>
      </c>
      <c r="E71" s="22" t="s">
        <v>53</v>
      </c>
      <c r="F71" s="47" t="s">
        <v>68</v>
      </c>
      <c r="G71" s="47" t="s">
        <v>55</v>
      </c>
      <c r="H71" s="45"/>
      <c r="I71" s="22" t="str">
        <f t="shared" si="6"/>
        <v>vul cellen C28-C32 inGroep niet in moeilijkhedenOK</v>
      </c>
      <c r="J71" s="47" t="s">
        <v>68</v>
      </c>
      <c r="K71" s="31"/>
      <c r="L71" s="31"/>
      <c r="M71" s="31"/>
      <c r="N71" s="31"/>
      <c r="O71" s="31"/>
      <c r="P71" s="31"/>
      <c r="Q71" s="31"/>
      <c r="R71" s="31"/>
      <c r="S71" s="31"/>
      <c r="T71" s="31"/>
      <c r="U71" s="31"/>
      <c r="AA71" s="2">
        <f t="shared" si="5"/>
        <v>-1000000000000</v>
      </c>
      <c r="AB71" s="2">
        <f t="shared" si="5"/>
        <v>-1000000000000</v>
      </c>
    </row>
    <row r="72" spans="1:28" ht="15" customHeight="1" x14ac:dyDescent="0.3">
      <c r="A72" s="60" t="str">
        <f>IF(A56="","","761 (-)")</f>
        <v/>
      </c>
      <c r="B72" s="60" t="str">
        <f>IF(A56="","","Terugneming van waardeverminderingen op financiële vaste activa")</f>
        <v/>
      </c>
      <c r="C72" s="55">
        <f t="shared" si="4"/>
        <v>-1000000000000</v>
      </c>
      <c r="D72" s="55">
        <f t="shared" si="4"/>
        <v>-1000000000000</v>
      </c>
      <c r="E72" s="22" t="s">
        <v>53</v>
      </c>
      <c r="F72" s="47" t="s">
        <v>68</v>
      </c>
      <c r="G72" s="47" t="s">
        <v>55</v>
      </c>
      <c r="H72" s="45" t="s">
        <v>57</v>
      </c>
      <c r="I72" s="22" t="str">
        <f t="shared" si="6"/>
        <v>vul cellen C28-C32 inGroep niet in moeilijkhedenOKvul in/overschrijf alle groene niet-gearceerde cellen voor criteria 2 en 3</v>
      </c>
      <c r="J72" s="45" t="s">
        <v>56</v>
      </c>
      <c r="K72" s="31"/>
      <c r="L72" s="31"/>
      <c r="M72" s="31"/>
      <c r="N72" s="31"/>
      <c r="O72" s="31"/>
      <c r="P72" s="31"/>
      <c r="Q72" s="31"/>
      <c r="R72" s="31"/>
      <c r="S72" s="31"/>
      <c r="T72" s="31"/>
      <c r="U72" s="31"/>
      <c r="AA72" s="2">
        <f t="shared" si="5"/>
        <v>-1000000000000</v>
      </c>
      <c r="AB72" s="2">
        <f t="shared" si="5"/>
        <v>-1000000000000</v>
      </c>
    </row>
    <row r="73" spans="1:28" ht="15" customHeight="1" x14ac:dyDescent="0.3">
      <c r="A73" s="48"/>
      <c r="B73" s="49" t="str">
        <f>IF(A56="","","EBITDA")</f>
        <v/>
      </c>
      <c r="C73" s="56" t="str">
        <f>IF(A56="","",IF(C58-C59-C60-C61+C62+C63-C64+C65+C66+C67+C68-C69+C70+C71-C72&lt;-1000000000,0,C58-C59-C60-C61+C62+C63-C64+C65+C66+C67+C68-C69+C70+C71-C72))</f>
        <v/>
      </c>
      <c r="D73" s="56" t="str">
        <f>IF(A56="","",IF(D58-D59-D60-D61+D62+D63-D64+D65+D66+D67+D68-D69+D70+D71-D72&lt;-1000000000,0,D58-D59-D60-D61+D62+D63-D64+D65+D66+D67+D68-D69+D70+D71-D72))</f>
        <v/>
      </c>
      <c r="E73" s="22" t="s">
        <v>53</v>
      </c>
      <c r="F73" s="47" t="s">
        <v>68</v>
      </c>
      <c r="G73" s="47" t="s">
        <v>58</v>
      </c>
      <c r="H73" s="45"/>
      <c r="I73" s="22" t="str">
        <f t="shared" si="6"/>
        <v>vul cellen C28-C32 inGroep niet in moeilijkhedenniet OK</v>
      </c>
      <c r="J73" s="47" t="s">
        <v>68</v>
      </c>
      <c r="K73" s="31"/>
      <c r="L73" s="31"/>
      <c r="M73" s="31"/>
      <c r="N73" s="31"/>
      <c r="O73" s="31"/>
      <c r="P73" s="31"/>
      <c r="Q73" s="31"/>
      <c r="R73" s="31"/>
      <c r="S73" s="31"/>
      <c r="T73" s="31"/>
      <c r="U73" s="31"/>
    </row>
    <row r="74" spans="1:28" ht="15" customHeight="1" x14ac:dyDescent="0.3">
      <c r="A74" s="15" t="str">
        <f>IF(A56="","","650 (+)")</f>
        <v/>
      </c>
      <c r="B74" s="16" t="str">
        <f>IF(A56="","","Kosten van schulden")</f>
        <v/>
      </c>
      <c r="C74" s="56" t="str">
        <f>IF($A$44="","",IF(C62&lt;-1000000000,0,C62))</f>
        <v/>
      </c>
      <c r="D74" s="56" t="str">
        <f>IF($A$44="","",IF(D62&lt;-1000000000,0,D62))</f>
        <v/>
      </c>
      <c r="E74" s="22" t="s">
        <v>53</v>
      </c>
      <c r="F74" s="47" t="s">
        <v>68</v>
      </c>
      <c r="G74" s="47" t="s">
        <v>58</v>
      </c>
      <c r="H74" s="45" t="s">
        <v>57</v>
      </c>
      <c r="I74" s="22" t="str">
        <f t="shared" si="6"/>
        <v>vul cellen C28-C32 inGroep niet in moeilijkhedenniet OKvul in/overschrijf alle groene niet-gearceerde cellen voor criteria 2 en 3</v>
      </c>
      <c r="J74" s="45" t="s">
        <v>56</v>
      </c>
      <c r="K74" s="31"/>
      <c r="L74" s="31"/>
      <c r="M74" s="31"/>
      <c r="N74" s="31"/>
      <c r="O74" s="31"/>
      <c r="P74" s="31"/>
      <c r="Q74" s="31"/>
      <c r="R74" s="31"/>
      <c r="S74" s="31"/>
      <c r="T74" s="31"/>
      <c r="U74" s="31"/>
    </row>
    <row r="75" spans="1:28" ht="15" customHeight="1" x14ac:dyDescent="0.3">
      <c r="B75" s="50" t="str">
        <f>IF(A56="","","Rentelast")</f>
        <v/>
      </c>
      <c r="C75" s="56" t="str">
        <f>C74</f>
        <v/>
      </c>
      <c r="D75" s="56" t="str">
        <f>D74</f>
        <v/>
      </c>
      <c r="E75" s="22" t="s">
        <v>53</v>
      </c>
      <c r="F75" s="47" t="s">
        <v>61</v>
      </c>
      <c r="G75" s="47" t="s">
        <v>55</v>
      </c>
      <c r="H75" s="45"/>
      <c r="I75" s="22" t="str">
        <f t="shared" si="6"/>
        <v>vul cellen C28-C32 invul onderstaande criteria 2 en 3 in om tot de OIM-beoordeling te komenOK</v>
      </c>
      <c r="J75" s="45" t="s">
        <v>56</v>
      </c>
      <c r="K75" s="31"/>
      <c r="L75" s="31"/>
      <c r="M75" s="31"/>
      <c r="N75" s="31"/>
      <c r="O75" s="31"/>
      <c r="P75" s="31"/>
      <c r="Q75" s="31"/>
      <c r="R75" s="31"/>
      <c r="S75" s="31"/>
      <c r="T75" s="31"/>
      <c r="U75" s="31"/>
    </row>
    <row r="76" spans="1:28" ht="15" customHeight="1" x14ac:dyDescent="0.3">
      <c r="B76" s="42" t="str">
        <f>IF(A56="","","EBITDA/Rentelast")</f>
        <v/>
      </c>
      <c r="C76" s="56" t="str">
        <f>IF($A56="","",IF(SUM(C58:C72)&lt;-1000000000,"vul cellen C58-C72 in",IF(C75=0,C73,C73/C75)))</f>
        <v/>
      </c>
      <c r="D76" s="56" t="str">
        <f>IF($A56="","",IF(SUM(D58:D72)&lt;-1000000000,"vul cellen C58-C72 in",IF(D75=0,D73,D73/D75)))</f>
        <v/>
      </c>
      <c r="E76" s="22" t="s">
        <v>53</v>
      </c>
      <c r="F76" s="47" t="s">
        <v>61</v>
      </c>
      <c r="G76" s="47" t="s">
        <v>55</v>
      </c>
      <c r="H76" s="45" t="s">
        <v>57</v>
      </c>
      <c r="I76" s="22" t="str">
        <f t="shared" si="6"/>
        <v>vul cellen C28-C32 invul onderstaande criteria 2 en 3 in om tot de OIM-beoordeling te komenOKvul in/overschrijf alle groene niet-gearceerde cellen voor criteria 2 en 3</v>
      </c>
      <c r="J76" s="45" t="s">
        <v>56</v>
      </c>
      <c r="K76" s="31"/>
      <c r="L76" s="31"/>
      <c r="M76" s="31"/>
      <c r="N76" s="31"/>
      <c r="O76" s="31"/>
      <c r="P76" s="31"/>
      <c r="Q76" s="31"/>
      <c r="R76" s="31"/>
      <c r="S76" s="31"/>
      <c r="T76" s="31"/>
      <c r="U76" s="31"/>
    </row>
    <row r="77" spans="1:28" ht="15" customHeight="1" x14ac:dyDescent="0.3">
      <c r="B77" s="41" t="str">
        <f>IF(A56="","","Resultaat")</f>
        <v/>
      </c>
      <c r="C77" s="57" t="str">
        <f>IF($A56="","",IF(LEFT(C76,3)="vul",C76,IF(C76&gt;=1,"OK","niet OK")))</f>
        <v/>
      </c>
      <c r="D77" s="57" t="str">
        <f>IF($A56="","",IF(LEFT(D76,3)="vul",D76,IF(D76&gt;=1,"OK","niet OK")))</f>
        <v/>
      </c>
      <c r="E77" s="22" t="s">
        <v>53</v>
      </c>
      <c r="F77" s="47" t="s">
        <v>61</v>
      </c>
      <c r="G77" s="47" t="s">
        <v>58</v>
      </c>
      <c r="H77" s="45"/>
      <c r="I77" s="22" t="str">
        <f t="shared" si="6"/>
        <v>vul cellen C28-C32 invul onderstaande criteria 2 en 3 in om tot de OIM-beoordeling te komenniet OK</v>
      </c>
      <c r="J77" s="45" t="s">
        <v>56</v>
      </c>
      <c r="K77" s="31"/>
      <c r="L77" s="31"/>
      <c r="M77" s="31"/>
      <c r="N77" s="31"/>
      <c r="O77" s="31"/>
      <c r="P77" s="31"/>
      <c r="Q77" s="31"/>
      <c r="R77" s="31"/>
      <c r="S77" s="31"/>
      <c r="T77" s="31"/>
      <c r="U77" s="31"/>
    </row>
    <row r="78" spans="1:28" ht="15" customHeight="1" x14ac:dyDescent="0.3">
      <c r="E78" s="22" t="s">
        <v>53</v>
      </c>
      <c r="F78" s="47" t="s">
        <v>61</v>
      </c>
      <c r="G78" s="47" t="s">
        <v>58</v>
      </c>
      <c r="H78" s="45" t="s">
        <v>57</v>
      </c>
      <c r="I78" s="22" t="str">
        <f t="shared" si="6"/>
        <v>vul cellen C28-C32 invul onderstaande criteria 2 en 3 in om tot de OIM-beoordeling te komenniet OKvul in/overschrijf alle groene niet-gearceerde cellen voor criteria 2 en 3</v>
      </c>
      <c r="J78" s="45" t="s">
        <v>56</v>
      </c>
      <c r="K78" s="31"/>
      <c r="L78" s="31"/>
      <c r="M78" s="31"/>
      <c r="N78" s="31"/>
      <c r="O78" s="31"/>
      <c r="P78" s="31"/>
      <c r="Q78" s="31"/>
      <c r="R78" s="31"/>
      <c r="S78" s="31"/>
      <c r="T78" s="31"/>
      <c r="U78" s="31"/>
    </row>
    <row r="79" spans="1:28" ht="15" customHeight="1" x14ac:dyDescent="0.3">
      <c r="A79" s="75" t="str">
        <f>IF(A56="","",IF(AND(D57&lt;&gt;"nvt",COUNTIF(C54:D54,"niet OK")+COUNTIF(C77:D77,"niet OK")=4),"niet OK",IF(AND(D57="nvt",COUNTIF(C54:D54,"niet OK")=2),"niet OK","OK")))</f>
        <v/>
      </c>
      <c r="B79" s="75"/>
      <c r="C79" s="75"/>
      <c r="D79" s="75"/>
      <c r="E79" s="22" t="s">
        <v>67</v>
      </c>
      <c r="F79" s="47" t="s">
        <v>54</v>
      </c>
      <c r="G79" s="47" t="s">
        <v>55</v>
      </c>
      <c r="H79" s="45"/>
      <c r="I79" s="22" t="str">
        <f t="shared" si="6"/>
        <v>Groep in moeilijkhedenvul alle bovenstaande groene cellen in om tot de OIM-beoordeling te komenOK</v>
      </c>
      <c r="J79" s="45" t="s">
        <v>56</v>
      </c>
      <c r="K79" s="31"/>
      <c r="L79" s="31"/>
      <c r="M79" s="31"/>
      <c r="N79" s="31"/>
      <c r="O79" s="31"/>
      <c r="P79" s="31"/>
      <c r="Q79" s="31"/>
      <c r="R79" s="31"/>
      <c r="S79" s="31"/>
      <c r="T79" s="31"/>
      <c r="U79" s="31"/>
    </row>
    <row r="80" spans="1:28" ht="15" customHeight="1" x14ac:dyDescent="0.3">
      <c r="B80" s="17" t="str">
        <f>IF(A56="","",IF(AND(C45&gt;100,D45&gt;100,SUM(C46:D47)+SUM(D49:D51)+SUM(C58:D72)&lt;-1000000000),"vul in/overschrijf alle groene niet-gearceerde cellen voor criteria 2 en 3",IF(AND(C45&gt;100,D45&lt;100,SUM(C46:C47)+SUM(C58:C72)&lt;-1000000000),"vul in/overschrijf alle groene niet-gearceerde cellen voor criteria 2 en 3","")))</f>
        <v/>
      </c>
      <c r="E80" s="22" t="s">
        <v>67</v>
      </c>
      <c r="F80" s="47" t="s">
        <v>54</v>
      </c>
      <c r="G80" s="47" t="s">
        <v>55</v>
      </c>
      <c r="H80" s="45" t="s">
        <v>57</v>
      </c>
      <c r="I80" s="22" t="str">
        <f t="shared" si="6"/>
        <v>Groep in moeilijkhedenvul alle bovenstaande groene cellen in om tot de OIM-beoordeling te komenOKvul in/overschrijf alle groene niet-gearceerde cellen voor criteria 2 en 3</v>
      </c>
      <c r="J80" s="45" t="s">
        <v>56</v>
      </c>
      <c r="K80" s="31"/>
      <c r="L80" s="31"/>
      <c r="M80" s="31"/>
      <c r="N80" s="31"/>
      <c r="O80" s="31"/>
      <c r="P80" s="31"/>
      <c r="Q80" s="31"/>
      <c r="R80" s="31"/>
      <c r="S80" s="31"/>
      <c r="T80" s="31"/>
      <c r="U80" s="31"/>
    </row>
    <row r="81" spans="1:21" ht="15" customHeight="1" x14ac:dyDescent="0.3">
      <c r="B81" s="18" t="str">
        <f>CONCATENATE(C36,A38,A79,B80)</f>
        <v>vul cellen C28-C32 invul alle bovenstaande groene cellen in om tot de OIM-beoordeling te komen</v>
      </c>
      <c r="E81" s="22" t="s">
        <v>67</v>
      </c>
      <c r="F81" s="47" t="s">
        <v>54</v>
      </c>
      <c r="G81" s="47" t="s">
        <v>58</v>
      </c>
      <c r="H81" s="45"/>
      <c r="I81" s="22" t="str">
        <f t="shared" si="6"/>
        <v>Groep in moeilijkhedenvul alle bovenstaande groene cellen in om tot de OIM-beoordeling te komenniet OK</v>
      </c>
      <c r="J81" s="45" t="s">
        <v>56</v>
      </c>
      <c r="K81" s="31"/>
      <c r="L81" s="31"/>
      <c r="M81" s="31"/>
      <c r="N81" s="31"/>
      <c r="O81" s="31"/>
      <c r="P81" s="31"/>
      <c r="Q81" s="31"/>
      <c r="R81" s="31"/>
      <c r="S81" s="31"/>
      <c r="T81" s="31"/>
      <c r="U81" s="31"/>
    </row>
    <row r="82" spans="1:21" ht="15" customHeight="1" x14ac:dyDescent="0.3">
      <c r="A82" s="76" t="str">
        <f>IF(A56="","",VLOOKUP(B81,I63:J110,2,FALSE))</f>
        <v/>
      </c>
      <c r="B82" s="76"/>
      <c r="C82" s="76"/>
      <c r="D82" s="76"/>
      <c r="E82" s="22" t="s">
        <v>67</v>
      </c>
      <c r="F82" s="47" t="s">
        <v>54</v>
      </c>
      <c r="G82" s="47" t="s">
        <v>58</v>
      </c>
      <c r="H82" s="45" t="s">
        <v>57</v>
      </c>
      <c r="I82" s="22" t="str">
        <f t="shared" si="6"/>
        <v>Groep in moeilijkhedenvul alle bovenstaande groene cellen in om tot de OIM-beoordeling te komenniet OKvul in/overschrijf alle groene niet-gearceerde cellen voor criteria 2 en 3</v>
      </c>
      <c r="J82" s="45" t="s">
        <v>56</v>
      </c>
      <c r="K82" s="31"/>
      <c r="L82" s="31"/>
      <c r="M82" s="31"/>
      <c r="N82" s="31"/>
      <c r="O82" s="31"/>
      <c r="P82" s="31"/>
      <c r="Q82" s="31"/>
      <c r="R82" s="31"/>
      <c r="S82" s="31"/>
      <c r="T82" s="31"/>
      <c r="U82" s="31"/>
    </row>
    <row r="83" spans="1:21" ht="15" customHeight="1" x14ac:dyDescent="0.3">
      <c r="E83" s="22" t="s">
        <v>67</v>
      </c>
      <c r="F83" s="47" t="s">
        <v>67</v>
      </c>
      <c r="G83" s="47" t="s">
        <v>55</v>
      </c>
      <c r="H83" s="45"/>
      <c r="I83" s="22" t="str">
        <f t="shared" si="6"/>
        <v>Groep in moeilijkhedenGroep in moeilijkhedenOK</v>
      </c>
      <c r="J83" s="45" t="s">
        <v>67</v>
      </c>
      <c r="K83" s="31"/>
      <c r="L83" s="31"/>
      <c r="M83" s="31"/>
      <c r="N83" s="31"/>
      <c r="O83" s="31"/>
      <c r="P83" s="31"/>
      <c r="Q83" s="31"/>
      <c r="R83" s="31"/>
      <c r="S83" s="31"/>
      <c r="T83" s="31"/>
      <c r="U83" s="31"/>
    </row>
    <row r="84" spans="1:21" ht="15" customHeight="1" x14ac:dyDescent="0.3">
      <c r="E84" s="22" t="s">
        <v>67</v>
      </c>
      <c r="F84" s="47" t="s">
        <v>67</v>
      </c>
      <c r="G84" s="47" t="s">
        <v>55</v>
      </c>
      <c r="H84" s="45" t="s">
        <v>57</v>
      </c>
      <c r="I84" s="22" t="str">
        <f t="shared" si="6"/>
        <v>Groep in moeilijkhedenGroep in moeilijkhedenOKvul in/overschrijf alle groene niet-gearceerde cellen voor criteria 2 en 3</v>
      </c>
      <c r="J84" s="45" t="s">
        <v>67</v>
      </c>
      <c r="K84" s="31"/>
      <c r="L84" s="31"/>
      <c r="M84" s="31"/>
      <c r="N84" s="31"/>
      <c r="O84" s="31"/>
      <c r="P84" s="31"/>
      <c r="Q84" s="31"/>
      <c r="R84" s="31"/>
      <c r="S84" s="31"/>
      <c r="T84" s="31"/>
      <c r="U84" s="31"/>
    </row>
    <row r="85" spans="1:21" x14ac:dyDescent="0.3">
      <c r="E85" s="22" t="s">
        <v>67</v>
      </c>
      <c r="F85" s="47" t="s">
        <v>67</v>
      </c>
      <c r="G85" s="47" t="s">
        <v>58</v>
      </c>
      <c r="H85" s="45"/>
      <c r="I85" s="22" t="str">
        <f t="shared" si="6"/>
        <v>Groep in moeilijkhedenGroep in moeilijkhedenniet OK</v>
      </c>
      <c r="J85" s="45" t="s">
        <v>67</v>
      </c>
      <c r="K85" s="31"/>
      <c r="L85" s="31"/>
      <c r="M85" s="31"/>
      <c r="N85" s="31"/>
      <c r="O85" s="31"/>
      <c r="P85" s="31"/>
      <c r="Q85" s="31"/>
      <c r="R85" s="31"/>
      <c r="S85" s="31"/>
      <c r="T85" s="31"/>
      <c r="U85" s="31"/>
    </row>
    <row r="86" spans="1:21" ht="110.4" x14ac:dyDescent="0.3">
      <c r="E86" s="22" t="s">
        <v>67</v>
      </c>
      <c r="F86" s="47" t="s">
        <v>67</v>
      </c>
      <c r="G86" s="47" t="s">
        <v>58</v>
      </c>
      <c r="H86" s="45" t="s">
        <v>57</v>
      </c>
      <c r="I86" s="22" t="str">
        <f t="shared" si="6"/>
        <v>Groep in moeilijkhedenGroep in moeilijkhedenniet OKvul in/overschrijf alle groene niet-gearceerde cellen voor criteria 2 en 3</v>
      </c>
      <c r="J86" s="45" t="s">
        <v>67</v>
      </c>
      <c r="K86" s="31"/>
      <c r="L86" s="31"/>
      <c r="M86" s="31"/>
      <c r="N86" s="31"/>
      <c r="O86" s="31"/>
      <c r="P86" s="31"/>
      <c r="Q86" s="31"/>
      <c r="R86" s="31"/>
      <c r="S86" s="31"/>
      <c r="T86" s="31"/>
      <c r="U86" s="31"/>
    </row>
    <row r="87" spans="1:21" x14ac:dyDescent="0.3">
      <c r="E87" s="22" t="s">
        <v>67</v>
      </c>
      <c r="F87" s="47" t="s">
        <v>68</v>
      </c>
      <c r="G87" s="47" t="s">
        <v>55</v>
      </c>
      <c r="H87" s="45"/>
      <c r="I87" s="22" t="str">
        <f t="shared" si="6"/>
        <v>Groep in moeilijkhedenGroep niet in moeilijkhedenOK</v>
      </c>
      <c r="J87" s="47" t="s">
        <v>68</v>
      </c>
      <c r="K87" s="31"/>
      <c r="L87" s="31"/>
      <c r="M87" s="31"/>
      <c r="N87" s="31"/>
      <c r="O87" s="31"/>
      <c r="P87" s="31"/>
      <c r="Q87" s="31"/>
      <c r="R87" s="31"/>
      <c r="S87" s="31"/>
      <c r="T87" s="31"/>
      <c r="U87" s="31"/>
    </row>
    <row r="88" spans="1:21" ht="110.4" x14ac:dyDescent="0.3">
      <c r="E88" s="22" t="s">
        <v>67</v>
      </c>
      <c r="F88" s="47" t="s">
        <v>68</v>
      </c>
      <c r="G88" s="47" t="s">
        <v>55</v>
      </c>
      <c r="H88" s="45" t="s">
        <v>57</v>
      </c>
      <c r="I88" s="22" t="str">
        <f t="shared" si="6"/>
        <v>Groep in moeilijkhedenGroep niet in moeilijkhedenOKvul in/overschrijf alle groene niet-gearceerde cellen voor criteria 2 en 3</v>
      </c>
      <c r="J88" s="45" t="s">
        <v>56</v>
      </c>
      <c r="K88" s="31"/>
      <c r="L88" s="31"/>
      <c r="M88" s="31"/>
      <c r="N88" s="31"/>
      <c r="O88" s="31"/>
      <c r="P88" s="31"/>
      <c r="Q88" s="31"/>
      <c r="R88" s="31"/>
      <c r="S88" s="31"/>
      <c r="T88" s="31"/>
      <c r="U88" s="31"/>
    </row>
    <row r="89" spans="1:21" x14ac:dyDescent="0.3">
      <c r="E89" s="22" t="s">
        <v>67</v>
      </c>
      <c r="F89" s="47" t="s">
        <v>68</v>
      </c>
      <c r="G89" s="47" t="s">
        <v>58</v>
      </c>
      <c r="H89" s="45"/>
      <c r="I89" s="22" t="str">
        <f t="shared" si="6"/>
        <v>Groep in moeilijkhedenGroep niet in moeilijkhedenniet OK</v>
      </c>
      <c r="J89" s="47" t="s">
        <v>68</v>
      </c>
      <c r="K89" s="31"/>
      <c r="L89" s="31"/>
      <c r="M89" s="31"/>
      <c r="N89" s="31"/>
      <c r="O89" s="31"/>
      <c r="P89" s="31"/>
      <c r="Q89" s="31"/>
      <c r="R89" s="31"/>
      <c r="S89" s="31"/>
      <c r="T89" s="31"/>
      <c r="U89" s="31"/>
    </row>
    <row r="90" spans="1:21" ht="110.4" x14ac:dyDescent="0.3">
      <c r="E90" s="22" t="s">
        <v>67</v>
      </c>
      <c r="F90" s="47" t="s">
        <v>68</v>
      </c>
      <c r="G90" s="47" t="s">
        <v>58</v>
      </c>
      <c r="H90" s="45" t="s">
        <v>57</v>
      </c>
      <c r="I90" s="22" t="str">
        <f t="shared" si="6"/>
        <v>Groep in moeilijkhedenGroep niet in moeilijkhedenniet OKvul in/overschrijf alle groene niet-gearceerde cellen voor criteria 2 en 3</v>
      </c>
      <c r="J90" s="45" t="s">
        <v>56</v>
      </c>
      <c r="K90" s="31"/>
      <c r="L90" s="31"/>
      <c r="M90" s="31"/>
      <c r="N90" s="31"/>
      <c r="O90" s="31"/>
      <c r="P90" s="31"/>
      <c r="Q90" s="31"/>
      <c r="R90" s="31"/>
      <c r="S90" s="31"/>
      <c r="T90" s="31"/>
      <c r="U90" s="31"/>
    </row>
    <row r="91" spans="1:21" x14ac:dyDescent="0.3">
      <c r="E91" s="22" t="s">
        <v>67</v>
      </c>
      <c r="F91" s="47" t="s">
        <v>61</v>
      </c>
      <c r="G91" s="47" t="s">
        <v>55</v>
      </c>
      <c r="H91" s="45"/>
      <c r="I91" s="22" t="str">
        <f t="shared" si="6"/>
        <v>Groep in moeilijkhedenvul onderstaande criteria 2 en 3 in om tot de OIM-beoordeling te komenOK</v>
      </c>
      <c r="J91" s="45" t="s">
        <v>67</v>
      </c>
      <c r="K91" s="31"/>
      <c r="L91" s="31"/>
      <c r="M91" s="31"/>
      <c r="N91" s="31"/>
      <c r="O91" s="31"/>
      <c r="P91" s="31"/>
      <c r="Q91" s="31"/>
      <c r="R91" s="31"/>
      <c r="S91" s="31"/>
      <c r="T91" s="31"/>
      <c r="U91" s="31"/>
    </row>
    <row r="92" spans="1:21" ht="110.4" x14ac:dyDescent="0.3">
      <c r="E92" s="22" t="s">
        <v>67</v>
      </c>
      <c r="F92" s="47" t="s">
        <v>61</v>
      </c>
      <c r="G92" s="47" t="s">
        <v>55</v>
      </c>
      <c r="H92" s="45" t="s">
        <v>57</v>
      </c>
      <c r="I92" s="22" t="str">
        <f t="shared" si="6"/>
        <v>Groep in moeilijkhedenvul onderstaande criteria 2 en 3 in om tot de OIM-beoordeling te komenOKvul in/overschrijf alle groene niet-gearceerde cellen voor criteria 2 en 3</v>
      </c>
      <c r="J92" s="45" t="s">
        <v>67</v>
      </c>
      <c r="K92" s="31"/>
      <c r="L92" s="31"/>
      <c r="M92" s="31"/>
      <c r="N92" s="31"/>
      <c r="O92" s="31"/>
      <c r="P92" s="31"/>
      <c r="Q92" s="31"/>
      <c r="R92" s="31"/>
      <c r="S92" s="31"/>
      <c r="T92" s="31"/>
      <c r="U92" s="31"/>
    </row>
    <row r="93" spans="1:21" x14ac:dyDescent="0.3">
      <c r="E93" s="22" t="s">
        <v>67</v>
      </c>
      <c r="F93" s="47" t="s">
        <v>61</v>
      </c>
      <c r="G93" s="47" t="s">
        <v>58</v>
      </c>
      <c r="H93" s="45"/>
      <c r="I93" s="22" t="str">
        <f t="shared" si="6"/>
        <v>Groep in moeilijkhedenvul onderstaande criteria 2 en 3 in om tot de OIM-beoordeling te komenniet OK</v>
      </c>
      <c r="J93" s="45" t="s">
        <v>67</v>
      </c>
      <c r="K93" s="31"/>
      <c r="L93" s="31"/>
      <c r="M93" s="31"/>
      <c r="N93" s="31"/>
      <c r="O93" s="31"/>
      <c r="P93" s="31"/>
      <c r="Q93" s="31"/>
      <c r="R93" s="31"/>
      <c r="S93" s="31"/>
      <c r="T93" s="31"/>
      <c r="U93" s="31"/>
    </row>
    <row r="94" spans="1:21" ht="110.4" x14ac:dyDescent="0.3">
      <c r="E94" s="22" t="s">
        <v>67</v>
      </c>
      <c r="F94" s="47" t="s">
        <v>61</v>
      </c>
      <c r="G94" s="47" t="s">
        <v>58</v>
      </c>
      <c r="H94" s="45" t="s">
        <v>57</v>
      </c>
      <c r="I94" s="22" t="str">
        <f t="shared" si="6"/>
        <v>Groep in moeilijkhedenvul onderstaande criteria 2 en 3 in om tot de OIM-beoordeling te komenniet OKvul in/overschrijf alle groene niet-gearceerde cellen voor criteria 2 en 3</v>
      </c>
      <c r="J94" s="45" t="s">
        <v>67</v>
      </c>
      <c r="K94" s="31"/>
      <c r="L94" s="31"/>
      <c r="M94" s="31"/>
      <c r="N94" s="31"/>
      <c r="O94" s="31"/>
      <c r="P94" s="31"/>
      <c r="Q94" s="31"/>
      <c r="R94" s="31"/>
      <c r="S94" s="31"/>
      <c r="T94" s="31"/>
      <c r="U94" s="31"/>
    </row>
    <row r="95" spans="1:21" x14ac:dyDescent="0.3">
      <c r="E95" s="22" t="s">
        <v>68</v>
      </c>
      <c r="F95" s="47" t="s">
        <v>54</v>
      </c>
      <c r="G95" s="47" t="s">
        <v>55</v>
      </c>
      <c r="H95" s="45"/>
      <c r="I95" s="22" t="str">
        <f t="shared" si="6"/>
        <v>Groep niet in moeilijkhedenvul alle bovenstaande groene cellen in om tot de OIM-beoordeling te komenOK</v>
      </c>
      <c r="J95" s="45" t="s">
        <v>68</v>
      </c>
      <c r="K95" s="31"/>
      <c r="L95" s="31"/>
      <c r="M95" s="31"/>
      <c r="N95" s="31"/>
      <c r="O95" s="31"/>
      <c r="P95" s="31"/>
      <c r="Q95" s="31"/>
      <c r="R95" s="31"/>
      <c r="S95" s="31"/>
      <c r="T95" s="31"/>
      <c r="U95" s="31"/>
    </row>
    <row r="96" spans="1:21" ht="110.4" x14ac:dyDescent="0.3">
      <c r="E96" s="22" t="s">
        <v>68</v>
      </c>
      <c r="F96" s="47" t="s">
        <v>54</v>
      </c>
      <c r="G96" s="47" t="s">
        <v>55</v>
      </c>
      <c r="H96" s="45" t="s">
        <v>57</v>
      </c>
      <c r="I96" s="22" t="str">
        <f t="shared" si="6"/>
        <v>Groep niet in moeilijkhedenvul alle bovenstaande groene cellen in om tot de OIM-beoordeling te komenOKvul in/overschrijf alle groene niet-gearceerde cellen voor criteria 2 en 3</v>
      </c>
      <c r="J96" s="45" t="s">
        <v>56</v>
      </c>
      <c r="K96" s="31"/>
      <c r="L96" s="31"/>
      <c r="M96" s="31"/>
      <c r="N96" s="31"/>
      <c r="O96" s="31"/>
      <c r="P96" s="31"/>
      <c r="Q96" s="31"/>
      <c r="R96" s="31"/>
      <c r="S96" s="31"/>
      <c r="T96" s="31"/>
      <c r="U96" s="31"/>
    </row>
    <row r="97" spans="5:21" x14ac:dyDescent="0.3">
      <c r="E97" s="22" t="s">
        <v>68</v>
      </c>
      <c r="F97" s="47" t="s">
        <v>54</v>
      </c>
      <c r="G97" s="47" t="s">
        <v>58</v>
      </c>
      <c r="H97" s="45"/>
      <c r="I97" s="22" t="str">
        <f t="shared" si="6"/>
        <v>Groep niet in moeilijkhedenvul alle bovenstaande groene cellen in om tot de OIM-beoordeling te komenniet OK</v>
      </c>
      <c r="J97" s="45" t="s">
        <v>67</v>
      </c>
      <c r="K97" s="31"/>
      <c r="L97" s="31"/>
      <c r="M97" s="31"/>
      <c r="N97" s="31"/>
      <c r="O97" s="31"/>
      <c r="P97" s="31"/>
      <c r="Q97" s="31"/>
      <c r="R97" s="31"/>
      <c r="S97" s="31"/>
      <c r="T97" s="31"/>
      <c r="U97" s="31"/>
    </row>
    <row r="98" spans="5:21" ht="110.4" x14ac:dyDescent="0.3">
      <c r="E98" s="22" t="s">
        <v>68</v>
      </c>
      <c r="F98" s="47" t="s">
        <v>54</v>
      </c>
      <c r="G98" s="47" t="s">
        <v>58</v>
      </c>
      <c r="H98" s="45" t="s">
        <v>57</v>
      </c>
      <c r="I98" s="22" t="str">
        <f t="shared" si="6"/>
        <v>Groep niet in moeilijkhedenvul alle bovenstaande groene cellen in om tot de OIM-beoordeling te komenniet OKvul in/overschrijf alle groene niet-gearceerde cellen voor criteria 2 en 3</v>
      </c>
      <c r="J98" s="45" t="s">
        <v>56</v>
      </c>
      <c r="K98" s="31"/>
      <c r="L98" s="31"/>
      <c r="M98" s="31"/>
      <c r="N98" s="31"/>
      <c r="O98" s="31"/>
      <c r="P98" s="31"/>
      <c r="Q98" s="31"/>
      <c r="R98" s="31"/>
      <c r="S98" s="31"/>
      <c r="T98" s="31"/>
      <c r="U98" s="31"/>
    </row>
    <row r="99" spans="5:21" x14ac:dyDescent="0.3">
      <c r="E99" s="22" t="s">
        <v>68</v>
      </c>
      <c r="F99" s="47" t="s">
        <v>67</v>
      </c>
      <c r="G99" s="47" t="s">
        <v>55</v>
      </c>
      <c r="H99" s="45"/>
      <c r="I99" s="22" t="str">
        <f t="shared" si="6"/>
        <v>Groep niet in moeilijkhedenGroep in moeilijkhedenOK</v>
      </c>
      <c r="J99" s="45" t="s">
        <v>67</v>
      </c>
      <c r="K99" s="31"/>
      <c r="L99" s="31"/>
      <c r="M99" s="31"/>
      <c r="N99" s="31"/>
      <c r="O99" s="31"/>
      <c r="P99" s="31"/>
      <c r="Q99" s="31"/>
      <c r="R99" s="31"/>
      <c r="S99" s="31"/>
      <c r="T99" s="31"/>
      <c r="U99" s="31"/>
    </row>
    <row r="100" spans="5:21" ht="110.4" x14ac:dyDescent="0.3">
      <c r="E100" s="22" t="s">
        <v>68</v>
      </c>
      <c r="F100" s="47" t="s">
        <v>67</v>
      </c>
      <c r="G100" s="47" t="s">
        <v>55</v>
      </c>
      <c r="H100" s="45" t="s">
        <v>57</v>
      </c>
      <c r="I100" s="22" t="str">
        <f t="shared" si="6"/>
        <v>Groep niet in moeilijkhedenGroep in moeilijkhedenOKvul in/overschrijf alle groene niet-gearceerde cellen voor criteria 2 en 3</v>
      </c>
      <c r="J100" s="45" t="s">
        <v>56</v>
      </c>
      <c r="K100" s="31"/>
      <c r="L100" s="31"/>
      <c r="M100" s="31"/>
      <c r="N100" s="31"/>
      <c r="O100" s="31"/>
      <c r="P100" s="31"/>
      <c r="Q100" s="31"/>
      <c r="R100" s="31"/>
      <c r="S100" s="31"/>
      <c r="T100" s="31"/>
      <c r="U100" s="31"/>
    </row>
    <row r="101" spans="5:21" x14ac:dyDescent="0.3">
      <c r="E101" s="22" t="s">
        <v>68</v>
      </c>
      <c r="F101" s="47" t="s">
        <v>67</v>
      </c>
      <c r="G101" s="47" t="s">
        <v>58</v>
      </c>
      <c r="H101" s="45"/>
      <c r="I101" s="22" t="str">
        <f t="shared" si="6"/>
        <v>Groep niet in moeilijkhedenGroep in moeilijkhedenniet OK</v>
      </c>
      <c r="J101" s="45" t="s">
        <v>67</v>
      </c>
      <c r="K101" s="31"/>
      <c r="L101" s="31"/>
      <c r="M101" s="31"/>
      <c r="N101" s="31"/>
      <c r="O101" s="31"/>
      <c r="P101" s="31"/>
      <c r="Q101" s="31"/>
      <c r="R101" s="31"/>
      <c r="S101" s="31"/>
      <c r="T101" s="31"/>
      <c r="U101" s="31"/>
    </row>
    <row r="102" spans="5:21" ht="110.4" x14ac:dyDescent="0.3">
      <c r="E102" s="22" t="s">
        <v>68</v>
      </c>
      <c r="F102" s="47" t="s">
        <v>67</v>
      </c>
      <c r="G102" s="47" t="s">
        <v>58</v>
      </c>
      <c r="H102" s="45" t="s">
        <v>57</v>
      </c>
      <c r="I102" s="22" t="str">
        <f t="shared" si="6"/>
        <v>Groep niet in moeilijkhedenGroep in moeilijkhedenniet OKvul in/overschrijf alle groene niet-gearceerde cellen voor criteria 2 en 3</v>
      </c>
      <c r="J102" s="45" t="s">
        <v>56</v>
      </c>
      <c r="K102" s="31"/>
      <c r="L102" s="31"/>
      <c r="M102" s="31"/>
      <c r="N102" s="31"/>
      <c r="O102" s="31"/>
      <c r="P102" s="31"/>
      <c r="Q102" s="31"/>
      <c r="R102" s="31"/>
      <c r="S102" s="31"/>
      <c r="T102" s="31"/>
      <c r="U102" s="31"/>
    </row>
    <row r="103" spans="5:21" x14ac:dyDescent="0.3">
      <c r="E103" s="22" t="s">
        <v>68</v>
      </c>
      <c r="F103" s="47" t="s">
        <v>68</v>
      </c>
      <c r="G103" s="47" t="s">
        <v>55</v>
      </c>
      <c r="H103" s="45"/>
      <c r="I103" s="22" t="str">
        <f t="shared" si="6"/>
        <v>Groep niet in moeilijkhedenGroep niet in moeilijkhedenOK</v>
      </c>
      <c r="J103" s="47" t="s">
        <v>68</v>
      </c>
      <c r="K103" s="31"/>
      <c r="L103" s="31"/>
      <c r="M103" s="31"/>
      <c r="N103" s="31"/>
      <c r="O103" s="31"/>
      <c r="P103" s="31"/>
      <c r="Q103" s="31"/>
      <c r="R103" s="31"/>
      <c r="S103" s="31"/>
      <c r="T103" s="31"/>
      <c r="U103" s="31"/>
    </row>
    <row r="104" spans="5:21" ht="110.4" x14ac:dyDescent="0.3">
      <c r="E104" s="22" t="s">
        <v>68</v>
      </c>
      <c r="F104" s="47" t="s">
        <v>68</v>
      </c>
      <c r="G104" s="47" t="s">
        <v>55</v>
      </c>
      <c r="H104" s="45" t="s">
        <v>57</v>
      </c>
      <c r="I104" s="22" t="str">
        <f t="shared" si="6"/>
        <v>Groep niet in moeilijkhedenGroep niet in moeilijkhedenOKvul in/overschrijf alle groene niet-gearceerde cellen voor criteria 2 en 3</v>
      </c>
      <c r="J104" s="47" t="s">
        <v>68</v>
      </c>
      <c r="K104" s="31"/>
      <c r="L104" s="31"/>
      <c r="M104" s="31"/>
      <c r="N104" s="31"/>
      <c r="O104" s="31"/>
      <c r="P104" s="31"/>
      <c r="Q104" s="31"/>
      <c r="R104" s="31"/>
      <c r="S104" s="31"/>
      <c r="T104" s="31"/>
      <c r="U104" s="31"/>
    </row>
    <row r="105" spans="5:21" x14ac:dyDescent="0.3">
      <c r="E105" s="22" t="s">
        <v>68</v>
      </c>
      <c r="F105" s="47" t="s">
        <v>68</v>
      </c>
      <c r="G105" s="47" t="s">
        <v>58</v>
      </c>
      <c r="H105" s="45"/>
      <c r="I105" s="22" t="str">
        <f t="shared" si="6"/>
        <v>Groep niet in moeilijkhedenGroep niet in moeilijkhedenniet OK</v>
      </c>
      <c r="J105" s="47" t="s">
        <v>68</v>
      </c>
      <c r="K105" s="31"/>
      <c r="L105" s="31"/>
      <c r="M105" s="31"/>
      <c r="N105" s="31"/>
      <c r="O105" s="31"/>
      <c r="P105" s="31"/>
      <c r="Q105" s="31"/>
      <c r="R105" s="31"/>
      <c r="S105" s="31"/>
      <c r="T105" s="31"/>
      <c r="U105" s="31"/>
    </row>
    <row r="106" spans="5:21" ht="110.4" x14ac:dyDescent="0.3">
      <c r="E106" s="22" t="s">
        <v>68</v>
      </c>
      <c r="F106" s="47" t="s">
        <v>68</v>
      </c>
      <c r="G106" s="47" t="s">
        <v>58</v>
      </c>
      <c r="H106" s="45" t="s">
        <v>57</v>
      </c>
      <c r="I106" s="22" t="str">
        <f t="shared" si="6"/>
        <v>Groep niet in moeilijkhedenGroep niet in moeilijkhedenniet OKvul in/overschrijf alle groene niet-gearceerde cellen voor criteria 2 en 3</v>
      </c>
      <c r="J106" s="47" t="s">
        <v>68</v>
      </c>
      <c r="K106" s="31"/>
      <c r="L106" s="31"/>
      <c r="M106" s="31"/>
      <c r="N106" s="31"/>
      <c r="O106" s="31"/>
      <c r="P106" s="31"/>
      <c r="Q106" s="31"/>
      <c r="R106" s="31"/>
      <c r="S106" s="31"/>
      <c r="T106" s="31"/>
      <c r="U106" s="31"/>
    </row>
    <row r="107" spans="5:21" x14ac:dyDescent="0.3">
      <c r="E107" s="22" t="s">
        <v>68</v>
      </c>
      <c r="F107" s="47" t="s">
        <v>61</v>
      </c>
      <c r="G107" s="47" t="s">
        <v>55</v>
      </c>
      <c r="H107" s="45"/>
      <c r="I107" s="22" t="str">
        <f t="shared" si="6"/>
        <v>Groep niet in moeilijkhedenvul onderstaande criteria 2 en 3 in om tot de OIM-beoordeling te komenOK</v>
      </c>
      <c r="J107" s="47" t="s">
        <v>68</v>
      </c>
      <c r="K107" s="31"/>
      <c r="L107" s="31"/>
      <c r="M107" s="31"/>
      <c r="N107" s="31"/>
      <c r="O107" s="31"/>
      <c r="P107" s="31"/>
      <c r="Q107" s="31"/>
      <c r="R107" s="31"/>
      <c r="S107" s="31"/>
      <c r="T107" s="31"/>
      <c r="U107" s="31"/>
    </row>
    <row r="108" spans="5:21" ht="110.4" x14ac:dyDescent="0.3">
      <c r="E108" s="22" t="s">
        <v>68</v>
      </c>
      <c r="F108" s="47" t="s">
        <v>61</v>
      </c>
      <c r="G108" s="47" t="s">
        <v>55</v>
      </c>
      <c r="H108" s="45" t="s">
        <v>57</v>
      </c>
      <c r="I108" s="22" t="str">
        <f t="shared" si="6"/>
        <v>Groep niet in moeilijkhedenvul onderstaande criteria 2 en 3 in om tot de OIM-beoordeling te komenOKvul in/overschrijf alle groene niet-gearceerde cellen voor criteria 2 en 3</v>
      </c>
      <c r="J108" s="45" t="s">
        <v>56</v>
      </c>
      <c r="K108" s="31"/>
      <c r="L108" s="31"/>
      <c r="M108" s="31"/>
      <c r="N108" s="31"/>
      <c r="O108" s="31"/>
      <c r="P108" s="31"/>
      <c r="Q108" s="31"/>
      <c r="R108" s="31"/>
      <c r="S108" s="31"/>
      <c r="T108" s="31"/>
      <c r="U108" s="31"/>
    </row>
    <row r="109" spans="5:21" x14ac:dyDescent="0.3">
      <c r="E109" s="22" t="s">
        <v>68</v>
      </c>
      <c r="F109" s="47" t="s">
        <v>61</v>
      </c>
      <c r="G109" s="47" t="s">
        <v>58</v>
      </c>
      <c r="H109" s="45"/>
      <c r="I109" s="22" t="str">
        <f t="shared" si="6"/>
        <v>Groep niet in moeilijkhedenvul onderstaande criteria 2 en 3 in om tot de OIM-beoordeling te komenniet OK</v>
      </c>
      <c r="J109" s="45" t="s">
        <v>67</v>
      </c>
      <c r="K109" s="31"/>
      <c r="L109" s="31"/>
      <c r="M109" s="31"/>
      <c r="N109" s="31"/>
      <c r="O109" s="31"/>
      <c r="P109" s="31"/>
      <c r="Q109" s="31"/>
      <c r="R109" s="31"/>
      <c r="S109" s="31"/>
      <c r="T109" s="31"/>
      <c r="U109" s="31"/>
    </row>
    <row r="110" spans="5:21" ht="110.4" x14ac:dyDescent="0.3">
      <c r="E110" s="22" t="s">
        <v>68</v>
      </c>
      <c r="F110" s="47" t="s">
        <v>61</v>
      </c>
      <c r="G110" s="47" t="s">
        <v>58</v>
      </c>
      <c r="H110" s="45" t="s">
        <v>57</v>
      </c>
      <c r="I110" s="22" t="str">
        <f t="shared" si="6"/>
        <v>Groep niet in moeilijkhedenvul onderstaande criteria 2 en 3 in om tot de OIM-beoordeling te komenniet OKvul in/overschrijf alle groene niet-gearceerde cellen voor criteria 2 en 3</v>
      </c>
      <c r="J110" s="45" t="s">
        <v>56</v>
      </c>
      <c r="K110" s="31"/>
      <c r="L110" s="31"/>
      <c r="M110" s="31"/>
      <c r="N110" s="31"/>
      <c r="O110" s="31"/>
      <c r="P110" s="31"/>
      <c r="Q110" s="31"/>
      <c r="R110" s="31"/>
      <c r="S110" s="31"/>
      <c r="T110" s="31"/>
      <c r="U110" s="31"/>
    </row>
    <row r="111" spans="5:21" x14ac:dyDescent="0.3">
      <c r="E111" s="31"/>
      <c r="F111" s="31"/>
      <c r="G111" s="31"/>
      <c r="H111" s="31"/>
      <c r="I111" s="31"/>
      <c r="J111" s="31"/>
      <c r="K111" s="31"/>
      <c r="L111" s="31"/>
      <c r="M111" s="31"/>
      <c r="N111" s="31"/>
      <c r="O111" s="31"/>
      <c r="P111" s="31"/>
      <c r="Q111" s="31"/>
      <c r="R111" s="31"/>
      <c r="S111" s="31"/>
      <c r="T111" s="31"/>
      <c r="U111" s="31"/>
    </row>
    <row r="112" spans="5:21" x14ac:dyDescent="0.3">
      <c r="E112" s="31"/>
      <c r="F112" s="31"/>
      <c r="G112" s="31"/>
      <c r="H112" s="31"/>
      <c r="I112" s="31"/>
      <c r="J112" s="31"/>
      <c r="K112" s="31"/>
      <c r="L112" s="31"/>
      <c r="M112" s="31"/>
      <c r="N112" s="31"/>
      <c r="O112" s="31"/>
      <c r="P112" s="31"/>
      <c r="Q112" s="31"/>
      <c r="R112" s="31"/>
      <c r="S112" s="31"/>
      <c r="T112" s="31"/>
      <c r="U112" s="31"/>
    </row>
    <row r="113" spans="5:21" x14ac:dyDescent="0.3">
      <c r="E113" s="31"/>
      <c r="F113" s="31"/>
      <c r="G113" s="31"/>
      <c r="H113" s="31"/>
      <c r="I113" s="31"/>
      <c r="J113" s="31"/>
      <c r="K113" s="31"/>
      <c r="L113" s="31"/>
      <c r="M113" s="31"/>
      <c r="N113" s="31"/>
      <c r="O113" s="31"/>
      <c r="P113" s="31"/>
      <c r="Q113" s="31"/>
      <c r="R113" s="31"/>
      <c r="S113" s="31"/>
      <c r="T113" s="31"/>
      <c r="U113" s="31"/>
    </row>
    <row r="114" spans="5:21" x14ac:dyDescent="0.3">
      <c r="E114" s="31"/>
      <c r="F114" s="31"/>
      <c r="G114" s="31"/>
      <c r="H114" s="31"/>
      <c r="I114" s="31"/>
      <c r="J114" s="31"/>
      <c r="K114" s="31"/>
      <c r="L114" s="31"/>
      <c r="M114" s="31"/>
      <c r="N114" s="31"/>
      <c r="O114" s="31"/>
      <c r="P114" s="31"/>
      <c r="Q114" s="31"/>
      <c r="R114" s="31"/>
      <c r="S114" s="31"/>
      <c r="T114" s="31"/>
      <c r="U114" s="31"/>
    </row>
  </sheetData>
  <sheetProtection algorithmName="SHA-512" hashValue="g1cTFnRpzzq4kk9BknJLBMjWMOgHhSwl0i8rR+2B2ru7RBP148q7dAvpyZnFT/KgjGNbPIJccNtZxtJpFw/GCQ==" saltValue="ZE5Ba23hMiOtNvE8dInXEA==" spinCount="100000" sheet="1" objects="1" scenarios="1"/>
  <mergeCells count="55">
    <mergeCell ref="AA28:AB28"/>
    <mergeCell ref="AA29:AB29"/>
    <mergeCell ref="AA30:AB30"/>
    <mergeCell ref="AA31:AB31"/>
    <mergeCell ref="AA32:AB32"/>
    <mergeCell ref="AA16:AB16"/>
    <mergeCell ref="AA17:AB17"/>
    <mergeCell ref="AA11:AB11"/>
    <mergeCell ref="AA10:AB10"/>
    <mergeCell ref="AA9:AB9"/>
    <mergeCell ref="AA6:AB6"/>
    <mergeCell ref="AA7:AB7"/>
    <mergeCell ref="AA12:AB12"/>
    <mergeCell ref="AA14:AB14"/>
    <mergeCell ref="AA15:AB15"/>
    <mergeCell ref="C15:D15"/>
    <mergeCell ref="A2:D2"/>
    <mergeCell ref="A4:D4"/>
    <mergeCell ref="C6:D6"/>
    <mergeCell ref="V6:X6"/>
    <mergeCell ref="C7:D7"/>
    <mergeCell ref="V7:X7"/>
    <mergeCell ref="C9:D9"/>
    <mergeCell ref="C10:D10"/>
    <mergeCell ref="C11:D11"/>
    <mergeCell ref="C12:D12"/>
    <mergeCell ref="C14:D14"/>
    <mergeCell ref="C29:D29"/>
    <mergeCell ref="C16:D16"/>
    <mergeCell ref="C17:D17"/>
    <mergeCell ref="A20:D20"/>
    <mergeCell ref="A21:D21"/>
    <mergeCell ref="A22:D22"/>
    <mergeCell ref="A23:D23"/>
    <mergeCell ref="A24:D24"/>
    <mergeCell ref="A25:D25"/>
    <mergeCell ref="A26:D26"/>
    <mergeCell ref="C27:D27"/>
    <mergeCell ref="C28:D28"/>
    <mergeCell ref="F57:J57"/>
    <mergeCell ref="A79:D79"/>
    <mergeCell ref="A82:D82"/>
    <mergeCell ref="A56:D56"/>
    <mergeCell ref="C30:D30"/>
    <mergeCell ref="C31:D31"/>
    <mergeCell ref="C32:D32"/>
    <mergeCell ref="C33:D33"/>
    <mergeCell ref="C34:D34"/>
    <mergeCell ref="A35:B35"/>
    <mergeCell ref="C35:D35"/>
    <mergeCell ref="C36:D36"/>
    <mergeCell ref="A38:D38"/>
    <mergeCell ref="A40:D40"/>
    <mergeCell ref="A42:D42"/>
    <mergeCell ref="A44:D44"/>
  </mergeCells>
  <conditionalFormatting sqref="A45">
    <cfRule type="cellIs" dxfId="64" priority="243" operator="equal">
      <formula>"Code"</formula>
    </cfRule>
  </conditionalFormatting>
  <conditionalFormatting sqref="A46">
    <cfRule type="cellIs" dxfId="63" priority="145" operator="equal">
      <formula>"16 (+)"</formula>
    </cfRule>
  </conditionalFormatting>
  <conditionalFormatting sqref="A47">
    <cfRule type="cellIs" dxfId="62" priority="144" operator="equal">
      <formula>"17/49 (+)"</formula>
    </cfRule>
  </conditionalFormatting>
  <conditionalFormatting sqref="A49">
    <cfRule type="cellIs" dxfId="61" priority="143" operator="equal">
      <formula>"10/15 (+)"</formula>
    </cfRule>
  </conditionalFormatting>
  <conditionalFormatting sqref="A50">
    <cfRule type="cellIs" dxfId="60" priority="151" operator="equal">
      <formula>"101 (+)"</formula>
    </cfRule>
    <cfRule type="cellIs" dxfId="59" priority="153" operator="equal">
      <formula>"87901 (+)"</formula>
    </cfRule>
  </conditionalFormatting>
  <conditionalFormatting sqref="A51">
    <cfRule type="cellIs" dxfId="58" priority="152" operator="equal">
      <formula>"87911 (+)"</formula>
    </cfRule>
  </conditionalFormatting>
  <conditionalFormatting sqref="A57">
    <cfRule type="cellIs" dxfId="57" priority="204" operator="equal">
      <formula>"Code"</formula>
    </cfRule>
  </conditionalFormatting>
  <conditionalFormatting sqref="A51:B51">
    <cfRule type="cellIs" dxfId="56" priority="146" operator="equal">
      <formula>"* * *"</formula>
    </cfRule>
  </conditionalFormatting>
  <conditionalFormatting sqref="A58:B72">
    <cfRule type="cellIs" dxfId="55" priority="7" operator="notEqual">
      <formula>""</formula>
    </cfRule>
  </conditionalFormatting>
  <conditionalFormatting sqref="A74:B74">
    <cfRule type="cellIs" dxfId="54" priority="141" operator="notEqual">
      <formula>""</formula>
    </cfRule>
  </conditionalFormatting>
  <conditionalFormatting sqref="A38:D38">
    <cfRule type="cellIs" dxfId="53" priority="207" operator="equal">
      <formula>"vul onderstaande criteria 2 en 3 in om tot de OIM-beoordeling te komen"</formula>
    </cfRule>
    <cfRule type="cellIs" dxfId="52" priority="210" operator="equal">
      <formula>"Onderneming in moeilijkheden"</formula>
    </cfRule>
    <cfRule type="cellIs" dxfId="51" priority="209" operator="equal">
      <formula>"Onderneming niet in moeilijkheden"</formula>
    </cfRule>
    <cfRule type="cellIs" dxfId="50" priority="208" operator="equal">
      <formula>"vul alle bovenstaande groene cellen in om tot de OIM-beoordeling te komen"</formula>
    </cfRule>
  </conditionalFormatting>
  <conditionalFormatting sqref="A40:D40">
    <cfRule type="cellIs" dxfId="49" priority="216" operator="notEqual">
      <formula>""</formula>
    </cfRule>
  </conditionalFormatting>
  <conditionalFormatting sqref="A42:D42">
    <cfRule type="cellIs" dxfId="48" priority="215" operator="equal">
      <formula>"TWEE LAATST AFGESLOTEN  BOEKJAREN OF (HISTORISCHE/GEBUDGETTEERDE) TUSSENTIJDSE FINANCIËLE STATEN"</formula>
    </cfRule>
  </conditionalFormatting>
  <conditionalFormatting sqref="A44:D44">
    <cfRule type="cellIs" dxfId="47" priority="244" operator="equal">
      <formula>"Criterium 2: vreemd vermogen/eigen vermogen meer dan 7,5"</formula>
    </cfRule>
  </conditionalFormatting>
  <conditionalFormatting sqref="A56:D56">
    <cfRule type="cellIs" dxfId="46" priority="206" operator="notEqual">
      <formula>""</formula>
    </cfRule>
  </conditionalFormatting>
  <conditionalFormatting sqref="A82:D82">
    <cfRule type="cellIs" dxfId="45" priority="102" operator="equal">
      <formula>"vul de nodige groene cellen in om tot de OIM-beoordeling te komen"</formula>
    </cfRule>
    <cfRule type="cellIs" dxfId="44" priority="104" operator="equal">
      <formula>"Onderneming in moeilijkheden"</formula>
    </cfRule>
    <cfRule type="cellIs" dxfId="43" priority="103" operator="equal">
      <formula>"Onderneming niet in moeilijkheden"</formula>
    </cfRule>
  </conditionalFormatting>
  <conditionalFormatting sqref="B45">
    <cfRule type="cellIs" dxfId="42" priority="242" operator="equal">
      <formula>"Omschrijving"</formula>
    </cfRule>
  </conditionalFormatting>
  <conditionalFormatting sqref="B46">
    <cfRule type="cellIs" dxfId="41" priority="236" operator="equal">
      <formula>"Voorzieningen en uitgestelde belastingen"</formula>
    </cfRule>
  </conditionalFormatting>
  <conditionalFormatting sqref="B47">
    <cfRule type="cellIs" dxfId="40" priority="235" operator="equal">
      <formula>"Schulden"</formula>
    </cfRule>
  </conditionalFormatting>
  <conditionalFormatting sqref="B49">
    <cfRule type="cellIs" dxfId="39" priority="225" operator="equal">
      <formula>"Eigen vermogen"</formula>
    </cfRule>
  </conditionalFormatting>
  <conditionalFormatting sqref="B50">
    <cfRule type="cellIs" dxfId="38" priority="149" operator="equal">
      <formula>"Eigen vermogen/inbreng ingebracht door de aandeelhouders in geld waarvan niet volgestort"</formula>
    </cfRule>
    <cfRule type="cellIs" dxfId="37" priority="150" operator="equal">
      <formula>"Niet opgevraagd kapitaal"</formula>
    </cfRule>
  </conditionalFormatting>
  <conditionalFormatting sqref="B51">
    <cfRule type="cellIs" dxfId="36" priority="148" operator="equal">
      <formula>"Eigen vermogen/inbreng ingebracht door de aandeelhouders in natura waarvan niet volgestort"</formula>
    </cfRule>
  </conditionalFormatting>
  <conditionalFormatting sqref="B57">
    <cfRule type="cellIs" dxfId="35" priority="205" operator="equal">
      <formula>"Omschrijving"</formula>
    </cfRule>
  </conditionalFormatting>
  <conditionalFormatting sqref="C35">
    <cfRule type="cellIs" dxfId="34" priority="29" operator="lessThan">
      <formula>0.5</formula>
    </cfRule>
  </conditionalFormatting>
  <conditionalFormatting sqref="C36:C37">
    <cfRule type="cellIs" dxfId="33" priority="69" operator="equal">
      <formula>"Onderneming in moeilijkheden"</formula>
    </cfRule>
    <cfRule type="cellIs" dxfId="32" priority="68" operator="equal">
      <formula>"Onderneming niet in moeilijkheden"</formula>
    </cfRule>
  </conditionalFormatting>
  <conditionalFormatting sqref="C39 C41">
    <cfRule type="cellIs" dxfId="31" priority="246" operator="equal">
      <formula>"Onderneming in moeilijkheden"</formula>
    </cfRule>
    <cfRule type="cellIs" dxfId="30" priority="245" operator="equal">
      <formula>"Onderneming niet in moeilijkheden"</formula>
    </cfRule>
  </conditionalFormatting>
  <conditionalFormatting sqref="C45">
    <cfRule type="cellIs" dxfId="29" priority="241" operator="greaterThan">
      <formula>100</formula>
    </cfRule>
  </conditionalFormatting>
  <conditionalFormatting sqref="C49:C51">
    <cfRule type="cellIs" dxfId="28" priority="217" operator="notEqual">
      <formula>""</formula>
    </cfRule>
  </conditionalFormatting>
  <conditionalFormatting sqref="C57">
    <cfRule type="cellIs" dxfId="27" priority="203" operator="greaterThan">
      <formula>100</formula>
    </cfRule>
  </conditionalFormatting>
  <conditionalFormatting sqref="C45:D45">
    <cfRule type="cellIs" dxfId="26" priority="239" operator="equal">
      <formula>0</formula>
    </cfRule>
  </conditionalFormatting>
  <conditionalFormatting sqref="C46:D47">
    <cfRule type="cellIs" dxfId="25" priority="45" operator="greaterThan">
      <formula>-999999999999</formula>
    </cfRule>
    <cfRule type="cellIs" dxfId="24" priority="46" operator="equal">
      <formula>-1000000000000</formula>
    </cfRule>
    <cfRule type="cellIs" dxfId="23" priority="47" operator="equal">
      <formula>-999999999999</formula>
    </cfRule>
  </conditionalFormatting>
  <conditionalFormatting sqref="C48:D48">
    <cfRule type="cellIs" dxfId="22" priority="95" operator="equal">
      <formula>-2000000000000</formula>
    </cfRule>
    <cfRule type="cellIs" dxfId="21" priority="94" operator="greaterThan">
      <formula>-1999999999998</formula>
    </cfRule>
    <cfRule type="cellIs" dxfId="20" priority="93" operator="equal">
      <formula>-1999999999998</formula>
    </cfRule>
  </conditionalFormatting>
  <conditionalFormatting sqref="C57:D57">
    <cfRule type="cellIs" dxfId="19" priority="162" operator="equal">
      <formula>0</formula>
    </cfRule>
  </conditionalFormatting>
  <conditionalFormatting sqref="C58:D72">
    <cfRule type="cellIs" dxfId="18" priority="1" operator="greaterThan">
      <formula>-999999999999</formula>
    </cfRule>
    <cfRule type="cellIs" dxfId="17" priority="3" operator="equal">
      <formula>-999999999999</formula>
    </cfRule>
    <cfRule type="cellIs" dxfId="16" priority="2" operator="equal">
      <formula>-1000000000000</formula>
    </cfRule>
  </conditionalFormatting>
  <conditionalFormatting sqref="C74:D74">
    <cfRule type="cellIs" dxfId="15" priority="161" operator="notEqual">
      <formula>""</formula>
    </cfRule>
  </conditionalFormatting>
  <conditionalFormatting sqref="D45">
    <cfRule type="cellIs" dxfId="14" priority="240" operator="greaterThan">
      <formula>0</formula>
    </cfRule>
  </conditionalFormatting>
  <conditionalFormatting sqref="D49:D51">
    <cfRule type="cellIs" dxfId="13" priority="36" operator="greaterThan">
      <formula>-999999999999</formula>
    </cfRule>
    <cfRule type="cellIs" dxfId="12" priority="37" operator="equal">
      <formula>-1000000000000</formula>
    </cfRule>
    <cfRule type="cellIs" dxfId="11" priority="38" operator="equal">
      <formula>-999999999999</formula>
    </cfRule>
  </conditionalFormatting>
  <conditionalFormatting sqref="D57">
    <cfRule type="cellIs" dxfId="10" priority="202" operator="greaterThan">
      <formula>0</formula>
    </cfRule>
  </conditionalFormatting>
  <conditionalFormatting sqref="AA10:AB10">
    <cfRule type="cellIs" dxfId="9" priority="66" operator="equal">
      <formula>"Eigen vermogen ingebracht door de aandeelhouders in geld waarvan niet volstort"</formula>
    </cfRule>
  </conditionalFormatting>
  <conditionalFormatting sqref="AA46:AB47">
    <cfRule type="cellIs" dxfId="8" priority="63" operator="greaterThan">
      <formula>-999999999999</formula>
    </cfRule>
    <cfRule type="cellIs" dxfId="7" priority="64" operator="equal">
      <formula>-1000000000000</formula>
    </cfRule>
    <cfRule type="cellIs" dxfId="6" priority="65" operator="equal">
      <formula>-999999999999</formula>
    </cfRule>
  </conditionalFormatting>
  <conditionalFormatting sqref="AA58:AB72">
    <cfRule type="cellIs" dxfId="5" priority="49" operator="equal">
      <formula>-1000000000000</formula>
    </cfRule>
    <cfRule type="cellIs" dxfId="4" priority="48" operator="greaterThan">
      <formula>-999999999999</formula>
    </cfRule>
    <cfRule type="cellIs" dxfId="3" priority="50" operator="equal">
      <formula>-999999999999</formula>
    </cfRule>
  </conditionalFormatting>
  <conditionalFormatting sqref="AB49:AB51">
    <cfRule type="cellIs" dxfId="2" priority="56" operator="equal">
      <formula>-999999999999</formula>
    </cfRule>
    <cfRule type="cellIs" dxfId="1" priority="55" operator="equal">
      <formula>-1000000000000</formula>
    </cfRule>
    <cfRule type="cellIs" dxfId="0" priority="54" operator="greaterThan">
      <formula>-999999999999</formula>
    </cfRule>
  </conditionalFormatting>
  <dataValidations count="5">
    <dataValidation type="list" allowBlank="1" showInputMessage="1" showErrorMessage="1" sqref="C13 AA13" xr:uid="{01431E60-BF5D-4EFF-846F-4B7383113070}">
      <formula1>$F$6:$F$8</formula1>
    </dataValidation>
    <dataValidation type="list" allowBlank="1" showInputMessage="1" showErrorMessage="1" sqref="AA10:AB10 AA15:AB15" xr:uid="{9E71FA90-7045-479C-B6BA-02C918754AA8}">
      <formula1>$G$5:$G$7</formula1>
    </dataValidation>
    <dataValidation type="list" allowBlank="1" showInputMessage="1" showErrorMessage="1" sqref="AA9:AB9 AA14:AB14" xr:uid="{2E237696-CF4F-428E-9D32-C7541EE4220A}">
      <formula1>$F$5:$F$8</formula1>
    </dataValidation>
    <dataValidation type="list" allowBlank="1" showInputMessage="1" showErrorMessage="1" sqref="C14:D14" xr:uid="{D470CC34-7130-4CA9-BDFA-FD8F3814F54F}">
      <formula1>$F$6:$F$7</formula1>
    </dataValidation>
    <dataValidation type="list" allowBlank="1" showInputMessage="1" showErrorMessage="1" sqref="C15:D15" xr:uid="{9EC26998-F9E2-46A3-81F6-9434182E2DEB}">
      <formula1>$G$6:$G$7</formula1>
    </dataValidation>
  </dataValidations>
  <pageMargins left="0.7" right="0.7" top="0.75" bottom="0.75" header="0.3" footer="0.3"/>
  <pageSetup paperSize="9" scale="62" fitToWidth="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0E4814763D53D48B97C5A81309ED61B" ma:contentTypeVersion="4" ma:contentTypeDescription="Een nieuw document maken." ma:contentTypeScope="" ma:versionID="676d4a41a64b8cfc11818b3e43e7d35a">
  <xsd:schema xmlns:xsd="http://www.w3.org/2001/XMLSchema" xmlns:xs="http://www.w3.org/2001/XMLSchema" xmlns:p="http://schemas.microsoft.com/office/2006/metadata/properties" xmlns:ns2="89fa4ab1-ea4d-4f1a-9be6-0f671308dd95" targetNamespace="http://schemas.microsoft.com/office/2006/metadata/properties" ma:root="true" ma:fieldsID="254520b94b7fd9d183f234ac541248f6" ns2:_="">
    <xsd:import namespace="89fa4ab1-ea4d-4f1a-9be6-0f671308dd9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fa4ab1-ea4d-4f1a-9be6-0f671308dd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4DAF272-D1BC-4205-8DE4-FBD2C1C584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fa4ab1-ea4d-4f1a-9be6-0f671308dd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36BB13-5738-48F9-B280-FE8271A88CF6}">
  <ds:schemaRefs>
    <ds:schemaRef ds:uri="http://schemas.microsoft.com/sharepoint/v3/contenttype/forms"/>
  </ds:schemaRefs>
</ds:datastoreItem>
</file>

<file path=customXml/itemProps3.xml><?xml version="1.0" encoding="utf-8"?>
<ds:datastoreItem xmlns:ds="http://schemas.openxmlformats.org/officeDocument/2006/customXml" ds:itemID="{23FF1BB8-0AEF-43F9-B7BA-D1E73E4BD9EF}">
  <ds:schemaRefs>
    <ds:schemaRef ds:uri="http://purl.org/dc/dcmitype/"/>
    <ds:schemaRef ds:uri="http://schemas.microsoft.com/office/infopath/2007/PartnerControls"/>
    <ds:schemaRef ds:uri="http://schemas.openxmlformats.org/package/2006/metadata/core-properties"/>
    <ds:schemaRef ds:uri="89fa4ab1-ea4d-4f1a-9be6-0f671308dd95"/>
    <ds:schemaRef ds:uri="http://schemas.microsoft.com/office/2006/documentManagement/types"/>
    <ds:schemaRef ds:uri="http://schemas.microsoft.com/office/2006/metadata/properties"/>
    <ds:schemaRef ds:uri="http://www.w3.org/XML/1998/namespace"/>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Voorafgaand</vt:lpstr>
      <vt:lpstr>Onderneming stand-alone</vt:lpstr>
      <vt:lpstr>Ondernemingsgroep</vt:lpstr>
    </vt:vector>
  </TitlesOfParts>
  <Manager/>
  <Company>Vlaamse overheid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Putseys, Filip</dc:creator>
  <cp:keywords/>
  <dc:description/>
  <cp:lastModifiedBy>Laenen Korinne</cp:lastModifiedBy>
  <cp:revision/>
  <dcterms:created xsi:type="dcterms:W3CDTF">2017-02-21T13:44:55Z</dcterms:created>
  <dcterms:modified xsi:type="dcterms:W3CDTF">2024-06-13T12:14:31Z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0x01010050E4814763D53D48B97C5A81309ED61B</vt:lpwstr>
  </property>
</Properties>
</file>