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V:\ABOS\Bedrijfssteun\CORONAPREMIE\Globalisatiemechanisme2021\Dossierbehandeling\Standaarddocumenten aanvraag\Definitieve versies\"/>
    </mc:Choice>
  </mc:AlternateContent>
  <xr:revisionPtr revIDLastSave="0" documentId="13_ncr:1_{C7655AEF-A166-4FD8-947A-D63E90D21DC6}" xr6:coauthVersionLast="46" xr6:coauthVersionMax="46" xr10:uidLastSave="{00000000-0000-0000-0000-000000000000}"/>
  <workbookProtection workbookAlgorithmName="SHA-512" workbookHashValue="zrznXyYdHM+hr0z+/V9gvqWHBneN5Q+4oWoynKVj7KqFZG4qKscLuwgL/0/tKpQt0mMj5d2k10iiA61mGT56NQ==" workbookSaltValue="1+8TBI2PmZx/G+jg5kXUwQ==" workbookSpinCount="100000" lockStructure="1"/>
  <bookViews>
    <workbookView xWindow="-120" yWindow="-120" windowWidth="29040" windowHeight="15840" xr2:uid="{00000000-000D-0000-FFFF-FFFF00000000}"/>
  </bookViews>
  <sheets>
    <sheet name="Voorafgaand" sheetId="4" r:id="rId1"/>
    <sheet name="Onderneming stand-alone" sheetId="2" r:id="rId2"/>
    <sheet name="Ondernemingsgroep"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5" i="12" l="1"/>
  <c r="A20" i="12" l="1"/>
  <c r="A20" i="2"/>
  <c r="C9" i="12"/>
  <c r="I9" i="12"/>
  <c r="J9" i="12"/>
  <c r="K9" i="12"/>
  <c r="L9" i="12"/>
  <c r="M9" i="12"/>
  <c r="N9" i="12"/>
  <c r="O9" i="12"/>
  <c r="P9" i="12"/>
  <c r="Q9" i="12"/>
  <c r="R9" i="12"/>
  <c r="S9" i="12"/>
  <c r="T9" i="12"/>
  <c r="U9" i="12"/>
  <c r="C10" i="12"/>
  <c r="I10" i="12"/>
  <c r="J10" i="12"/>
  <c r="K10" i="12"/>
  <c r="L10" i="12"/>
  <c r="M10" i="12"/>
  <c r="N10" i="12"/>
  <c r="O10" i="12"/>
  <c r="P10" i="12"/>
  <c r="Q10" i="12"/>
  <c r="R10" i="12"/>
  <c r="S10" i="12"/>
  <c r="T10" i="12"/>
  <c r="U10" i="12"/>
  <c r="C11" i="12"/>
  <c r="I11" i="12"/>
  <c r="J11" i="12"/>
  <c r="K11" i="12"/>
  <c r="L11" i="12"/>
  <c r="M11" i="12"/>
  <c r="N11" i="12"/>
  <c r="O11" i="12"/>
  <c r="P11" i="12"/>
  <c r="Q11" i="12"/>
  <c r="R11" i="12"/>
  <c r="S11" i="12"/>
  <c r="T11" i="12"/>
  <c r="U11" i="12"/>
  <c r="C12" i="12"/>
  <c r="I106" i="12" l="1"/>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59" i="2"/>
  <c r="G28" i="2" l="1"/>
  <c r="G27" i="2"/>
  <c r="A18" i="2"/>
  <c r="G18" i="2"/>
  <c r="G19" i="2"/>
  <c r="G20" i="2"/>
  <c r="G21" i="2"/>
  <c r="G22" i="2"/>
  <c r="G23" i="2"/>
  <c r="G24" i="2"/>
  <c r="G25" i="2"/>
  <c r="G26" i="2"/>
  <c r="G17" i="2"/>
  <c r="C27" i="12"/>
  <c r="C7" i="12"/>
  <c r="C6" i="12"/>
  <c r="A44" i="12" l="1"/>
  <c r="A56" i="12"/>
  <c r="A40" i="12"/>
  <c r="A42" i="12" s="1"/>
  <c r="B32" i="12"/>
  <c r="B28" i="12"/>
  <c r="A31" i="12"/>
  <c r="A34" i="12"/>
  <c r="B34" i="12"/>
  <c r="A33" i="12"/>
  <c r="B33" i="12"/>
  <c r="A32" i="12"/>
  <c r="B31" i="12"/>
  <c r="A30" i="12"/>
  <c r="B30" i="12"/>
  <c r="A29" i="12"/>
  <c r="C33" i="12" s="1"/>
  <c r="B29" i="12"/>
  <c r="A28" i="12"/>
  <c r="D45" i="12"/>
  <c r="A24" i="12"/>
  <c r="A56" i="2"/>
  <c r="C34" i="12" l="1"/>
  <c r="C35" i="12"/>
  <c r="D68" i="12"/>
  <c r="C68" i="12"/>
  <c r="C66" i="12"/>
  <c r="C64" i="12"/>
  <c r="C62" i="12"/>
  <c r="C60" i="12"/>
  <c r="C58" i="12"/>
  <c r="D47" i="12"/>
  <c r="D65" i="12"/>
  <c r="D63" i="12"/>
  <c r="D70" i="12" s="1"/>
  <c r="D71" i="12" s="1"/>
  <c r="D61" i="12"/>
  <c r="D59" i="12"/>
  <c r="D51" i="12"/>
  <c r="C47" i="12"/>
  <c r="D64" i="12"/>
  <c r="D58" i="12"/>
  <c r="C46" i="12"/>
  <c r="D67" i="12"/>
  <c r="C67" i="12"/>
  <c r="C65" i="12"/>
  <c r="C63" i="12"/>
  <c r="C70" i="12" s="1"/>
  <c r="C71" i="12" s="1"/>
  <c r="C61" i="12"/>
  <c r="C59" i="12"/>
  <c r="D50" i="12"/>
  <c r="D46" i="12"/>
  <c r="D66" i="12"/>
  <c r="D62" i="12"/>
  <c r="D60" i="12"/>
  <c r="D49" i="12"/>
  <c r="AA32" i="12"/>
  <c r="AA28" i="12"/>
  <c r="AA30" i="12"/>
  <c r="AA29" i="12"/>
  <c r="AA31" i="12"/>
  <c r="AB68" i="12"/>
  <c r="AA68" i="12"/>
  <c r="AA66" i="12"/>
  <c r="AA64" i="12"/>
  <c r="AA62" i="12"/>
  <c r="AA60" i="12"/>
  <c r="AA58" i="12"/>
  <c r="AB47" i="12"/>
  <c r="AA65" i="12"/>
  <c r="AA63" i="12"/>
  <c r="AA61" i="12"/>
  <c r="AB50" i="12"/>
  <c r="AB64" i="12"/>
  <c r="AB60" i="12"/>
  <c r="AB49" i="12"/>
  <c r="AB67" i="12"/>
  <c r="AB65" i="12"/>
  <c r="AB63" i="12"/>
  <c r="AB61" i="12"/>
  <c r="AB59" i="12"/>
  <c r="AB51" i="12"/>
  <c r="AA47" i="12"/>
  <c r="AA67" i="12"/>
  <c r="AA59" i="12"/>
  <c r="AB46" i="12"/>
  <c r="AB66" i="12"/>
  <c r="AB62" i="12"/>
  <c r="AB58" i="12"/>
  <c r="AA46" i="12"/>
  <c r="B69" i="12"/>
  <c r="A67" i="2"/>
  <c r="A63" i="2"/>
  <c r="A59" i="2"/>
  <c r="A60" i="2"/>
  <c r="A66" i="2"/>
  <c r="A62" i="2"/>
  <c r="A58" i="2"/>
  <c r="A64" i="2"/>
  <c r="A70" i="2"/>
  <c r="A65" i="2"/>
  <c r="A61" i="2"/>
  <c r="A68" i="2"/>
  <c r="B67" i="12"/>
  <c r="B65" i="12"/>
  <c r="B73" i="12"/>
  <c r="B61" i="12"/>
  <c r="B63" i="12"/>
  <c r="B70" i="12"/>
  <c r="B68" i="12"/>
  <c r="B64" i="12"/>
  <c r="B60" i="12"/>
  <c r="A66" i="12"/>
  <c r="A65" i="12"/>
  <c r="A67" i="12"/>
  <c r="A58" i="12"/>
  <c r="A70" i="12"/>
  <c r="A60" i="12"/>
  <c r="A62" i="12"/>
  <c r="A61" i="12"/>
  <c r="A63" i="12"/>
  <c r="A68" i="12"/>
  <c r="A59" i="12"/>
  <c r="A64" i="12"/>
  <c r="B59" i="12"/>
  <c r="B71" i="12"/>
  <c r="B72" i="12"/>
  <c r="B66" i="12"/>
  <c r="B62" i="12"/>
  <c r="B58" i="12"/>
  <c r="A49" i="12"/>
  <c r="B50" i="12"/>
  <c r="A51" i="12"/>
  <c r="A47" i="12"/>
  <c r="A50" i="12"/>
  <c r="B51" i="12"/>
  <c r="A46" i="12"/>
  <c r="B45" i="12"/>
  <c r="B57" i="12" s="1"/>
  <c r="B52" i="12"/>
  <c r="B53" i="12"/>
  <c r="C50" i="12"/>
  <c r="B46" i="12"/>
  <c r="B49" i="12"/>
  <c r="B54" i="12"/>
  <c r="C51" i="12"/>
  <c r="A45" i="12"/>
  <c r="A57" i="12" s="1"/>
  <c r="B48" i="12"/>
  <c r="B47" i="12"/>
  <c r="C45" i="12"/>
  <c r="C57" i="12" s="1"/>
  <c r="D57" i="12"/>
  <c r="B70" i="2"/>
  <c r="B73" i="2"/>
  <c r="B72" i="2"/>
  <c r="B59" i="2"/>
  <c r="B63" i="2"/>
  <c r="B67" i="2"/>
  <c r="B71" i="2"/>
  <c r="B60" i="2"/>
  <c r="B64" i="2"/>
  <c r="B68" i="2"/>
  <c r="B61" i="2"/>
  <c r="B65" i="2"/>
  <c r="B69" i="2"/>
  <c r="B58" i="2"/>
  <c r="B62" i="2"/>
  <c r="B66" i="2"/>
  <c r="A40" i="2"/>
  <c r="A42" i="2" s="1"/>
  <c r="C27" i="2"/>
  <c r="A44" i="2"/>
  <c r="B34" i="2"/>
  <c r="B33" i="2"/>
  <c r="A34" i="2"/>
  <c r="A33" i="2"/>
  <c r="B32" i="2"/>
  <c r="B31" i="2"/>
  <c r="A32" i="2"/>
  <c r="A31" i="2"/>
  <c r="B30" i="2"/>
  <c r="B29" i="2"/>
  <c r="B28" i="2"/>
  <c r="A30" i="2"/>
  <c r="A29" i="2"/>
  <c r="C33" i="2" s="1"/>
  <c r="A28" i="2"/>
  <c r="I5" i="2"/>
  <c r="J5" i="2" s="1"/>
  <c r="K5" i="2" s="1"/>
  <c r="L5" i="2" s="1"/>
  <c r="M5" i="2" s="1"/>
  <c r="N5" i="2" s="1"/>
  <c r="O5" i="2" s="1"/>
  <c r="P5" i="2" s="1"/>
  <c r="Q5" i="2" s="1"/>
  <c r="R5" i="2" s="1"/>
  <c r="S5" i="2" s="1"/>
  <c r="T5" i="2" s="1"/>
  <c r="U5" i="2" s="1"/>
  <c r="A24" i="2"/>
  <c r="D68" i="2" l="1"/>
  <c r="D66" i="2"/>
  <c r="D64" i="2"/>
  <c r="D62" i="2"/>
  <c r="D60" i="2"/>
  <c r="D58" i="2"/>
  <c r="D49" i="2"/>
  <c r="C46" i="2"/>
  <c r="C66" i="2"/>
  <c r="C64" i="2"/>
  <c r="C62" i="2"/>
  <c r="C60" i="2"/>
  <c r="C58" i="2"/>
  <c r="D47" i="2"/>
  <c r="D65" i="2"/>
  <c r="D63" i="2"/>
  <c r="D61" i="2"/>
  <c r="D59" i="2"/>
  <c r="D51" i="2"/>
  <c r="C47" i="2"/>
  <c r="C67" i="2"/>
  <c r="C65" i="2"/>
  <c r="C63" i="2"/>
  <c r="C61" i="2"/>
  <c r="C59" i="2"/>
  <c r="D50" i="2"/>
  <c r="D46" i="2"/>
  <c r="C68" i="2"/>
  <c r="D67" i="2"/>
  <c r="C36" i="12"/>
  <c r="A38" i="12" s="1"/>
  <c r="C34" i="2"/>
  <c r="C49" i="12"/>
  <c r="C53" i="12" s="1"/>
  <c r="C54" i="12" s="1"/>
  <c r="AA67" i="2"/>
  <c r="AA65" i="2"/>
  <c r="AA63" i="2"/>
  <c r="AA61" i="2"/>
  <c r="AA59" i="2"/>
  <c r="AA66" i="2"/>
  <c r="AA62" i="2"/>
  <c r="AA60" i="2"/>
  <c r="AB65" i="2"/>
  <c r="AB61" i="2"/>
  <c r="AB68" i="2"/>
  <c r="AB66" i="2"/>
  <c r="AB64" i="2"/>
  <c r="AB62" i="2"/>
  <c r="AB60" i="2"/>
  <c r="AB58" i="2"/>
  <c r="AA68" i="2"/>
  <c r="AA64" i="2"/>
  <c r="AA58" i="2"/>
  <c r="AB67" i="2"/>
  <c r="AB63" i="2"/>
  <c r="AB59" i="2"/>
  <c r="AA30" i="2"/>
  <c r="AA32" i="2"/>
  <c r="AA28" i="2"/>
  <c r="AA31" i="2"/>
  <c r="AA29" i="2"/>
  <c r="AB47" i="2"/>
  <c r="AA47" i="2"/>
  <c r="AB50" i="2"/>
  <c r="AB49" i="2"/>
  <c r="AB51" i="2"/>
  <c r="AB46" i="2"/>
  <c r="AA46" i="2"/>
  <c r="D48" i="12"/>
  <c r="D53" i="12" s="1"/>
  <c r="B76" i="12"/>
  <c r="D70" i="2"/>
  <c r="D71" i="2" s="1"/>
  <c r="B37" i="12"/>
  <c r="C70" i="2"/>
  <c r="C71" i="2" s="1"/>
  <c r="D72" i="12"/>
  <c r="D73" i="12" s="1"/>
  <c r="C69" i="12"/>
  <c r="C72" i="12" s="1"/>
  <c r="C73" i="12" s="1"/>
  <c r="D52" i="12"/>
  <c r="A47" i="2"/>
  <c r="A46" i="2"/>
  <c r="C48" i="12"/>
  <c r="D69" i="12"/>
  <c r="B53" i="2"/>
  <c r="D45" i="2"/>
  <c r="B54" i="2"/>
  <c r="C50" i="2"/>
  <c r="B52" i="2"/>
  <c r="C49" i="2"/>
  <c r="A51" i="2"/>
  <c r="A50" i="2"/>
  <c r="B49" i="2"/>
  <c r="A49" i="2"/>
  <c r="B51" i="2"/>
  <c r="B50" i="2"/>
  <c r="B48" i="2"/>
  <c r="B46" i="2"/>
  <c r="B47" i="2"/>
  <c r="C45" i="2"/>
  <c r="A45" i="2"/>
  <c r="A57" i="2" s="1"/>
  <c r="B45" i="2"/>
  <c r="B57" i="2" s="1"/>
  <c r="D48" i="2" l="1"/>
  <c r="C52" i="12"/>
  <c r="C51" i="2"/>
  <c r="C53" i="2" s="1"/>
  <c r="C54" i="2" s="1"/>
  <c r="C48" i="2"/>
  <c r="C57" i="2"/>
  <c r="B76" i="2"/>
  <c r="D72" i="2"/>
  <c r="D73" i="2" s="1"/>
  <c r="D54" i="12"/>
  <c r="D69" i="2"/>
  <c r="C69" i="2"/>
  <c r="C72" i="2" s="1"/>
  <c r="C73" i="2" s="1"/>
  <c r="D52" i="2"/>
  <c r="D57" i="2"/>
  <c r="A75" i="2" l="1"/>
  <c r="C52" i="2"/>
  <c r="B77" i="12"/>
  <c r="A78" i="12" s="1"/>
  <c r="D53" i="2"/>
  <c r="D54" i="2" s="1"/>
  <c r="B37" i="2" l="1"/>
  <c r="C35" i="2"/>
  <c r="C36" i="2" s="1"/>
  <c r="A38" i="2" l="1"/>
  <c r="B77" i="2" s="1"/>
  <c r="A78" i="2" s="1"/>
</calcChain>
</file>

<file path=xl/sharedStrings.xml><?xml version="1.0" encoding="utf-8"?>
<sst xmlns="http://schemas.openxmlformats.org/spreadsheetml/2006/main" count="631" uniqueCount="73">
  <si>
    <t>Code</t>
  </si>
  <si>
    <t>Omschrijving</t>
  </si>
  <si>
    <t>EV/GK</t>
  </si>
  <si>
    <t>Resultaat</t>
  </si>
  <si>
    <t>Controle door VLAIO</t>
  </si>
  <si>
    <t>→</t>
  </si>
  <si>
    <t>Let op</t>
  </si>
  <si>
    <t>Meer over OIM op onze website</t>
  </si>
  <si>
    <r>
      <t xml:space="preserve">In de ontsluitingsverklaring (verklaring op eer) dient elke steunvragende bedrijfspartner een OIM-verklaring te verstrekken. Indien deze ontbreekt wordt deze bedrijfspartner </t>
    </r>
    <r>
      <rPr>
        <b/>
        <sz val="10"/>
        <color theme="1"/>
        <rFont val="Arial"/>
        <family val="2"/>
      </rPr>
      <t>ONONTVANKELIJK</t>
    </r>
    <r>
      <rPr>
        <sz val="10"/>
        <color theme="1"/>
        <rFont val="Arial"/>
        <family val="2"/>
      </rPr>
      <t xml:space="preserve"> verklaard.                </t>
    </r>
  </si>
  <si>
    <t>Criterium 1: eigen vermogen (EV) minder dan 50% van geplaatst kapitaal (GK)</t>
  </si>
  <si>
    <t>Criterium 1: eigen vermogen (EV) minder dan 50% van geplaatste inbreng (GI)</t>
  </si>
  <si>
    <t>KO</t>
  </si>
  <si>
    <t>MO</t>
  </si>
  <si>
    <t>GO</t>
  </si>
  <si>
    <t>Startgegevens</t>
  </si>
  <si>
    <t>Naam van de onderneming</t>
  </si>
  <si>
    <t xml:space="preserve">Ondernemingsnummer </t>
  </si>
  <si>
    <t>ja</t>
  </si>
  <si>
    <t>nee</t>
  </si>
  <si>
    <t>Einddatum laatst afgesloten boekjaar of (historisch/gebudgetteerde) tussentijdse financiële staten</t>
  </si>
  <si>
    <t>Onderneming op zichzelf</t>
  </si>
  <si>
    <t>Groottetypologie</t>
  </si>
  <si>
    <t>Onderneming in groepsverband</t>
  </si>
  <si>
    <t>Eigen vermogen</t>
  </si>
  <si>
    <t>Niet opgevraagd kapitaal</t>
  </si>
  <si>
    <t>Geplaatst kapitaal</t>
  </si>
  <si>
    <t>Uitgiftepremies</t>
  </si>
  <si>
    <t>Inbreng</t>
  </si>
  <si>
    <t xml:space="preserve">LAATST AFGESLOTEN BOEKJAAR OF (HISTORISCHE/GEBUDGETTEERDE) TUSSENTIJDSE FINANCIËLE STATEN 
</t>
  </si>
  <si>
    <t>De startgegevens heeft u reeds ingevuld in vorig tabblad en zijn naar deze tab doorgekopieerd</t>
  </si>
  <si>
    <t>Eigen vermogen/inbreng ingebracht door de aandeelhouders in geld waarvan niet volgestort</t>
  </si>
  <si>
    <t>Eigen vermogen/inbreng ingebracht door de aandeelhouders in natura waarvan niet volgestort</t>
  </si>
  <si>
    <t>let op: de groottetypologie van de groep moet minimaal de groottetypologie van de onderneming zelf zijn</t>
  </si>
  <si>
    <t/>
  </si>
  <si>
    <t>10/15 (+)</t>
  </si>
  <si>
    <t>101 (+)</t>
  </si>
  <si>
    <t>87901 (+)</t>
  </si>
  <si>
    <t>87911 (+)</t>
  </si>
  <si>
    <t>100 (+)</t>
  </si>
  <si>
    <t>10/11 (+)</t>
  </si>
  <si>
    <t>11 (+)</t>
  </si>
  <si>
    <t>* * *</t>
  </si>
  <si>
    <t>rij38</t>
  </si>
  <si>
    <t>rij76</t>
  </si>
  <si>
    <t>Onderneming in moeilijkheden</t>
  </si>
  <si>
    <t>vul alle bovenstaande groene cellen in om tot de OIM-beoordeling te komen</t>
  </si>
  <si>
    <t>Onderneming niet in moeilijkheden</t>
  </si>
  <si>
    <t>vul onderstaande criteria 2 en 3 in om tot de OIM-beoordeling te komen</t>
  </si>
  <si>
    <t>rij75</t>
  </si>
  <si>
    <t>OK</t>
  </si>
  <si>
    <t>niet OK</t>
  </si>
  <si>
    <t>vul in/overschrijf alle groene niet-gearceerde cellen voor criteria 2 en 3</t>
  </si>
  <si>
    <t>vul de nodige groene cellen in om tot de OIM-beoordeling te komen</t>
  </si>
  <si>
    <t>concatenate</t>
  </si>
  <si>
    <t>rij 36</t>
  </si>
  <si>
    <t>vul cellen C28-C32 in</t>
  </si>
  <si>
    <t>conclusie</t>
  </si>
  <si>
    <t>https://www.vlaio.be/nl/subsidies-financiering/ontwikkelingproject/voorwaarden/ondernemingen-moeilijkheden-komen-niet</t>
  </si>
  <si>
    <t>Indien u de hierna volgende tabs ingevuld heeft, maar u wenst gans opnieuw te beginnen, kunt u met deze macro deze weer op defaultwaarde zetten.</t>
  </si>
  <si>
    <t>Groep niet in moeilijkheden</t>
  </si>
  <si>
    <t>Groep in moeilijkheden</t>
  </si>
  <si>
    <t>Kapitaalhoudend (BV's met inbreng zijn niet-kapitaalhoudend, een NV bvb is wel kapitaalhoudend)</t>
  </si>
  <si>
    <t>Einddatum voorlaatst afgesloten boekjaar (indien niet van toepassing, vul nvt in)</t>
  </si>
  <si>
    <t>Vul elke (niet-gearceerde) groene cel in: ook nulwaarden dient u in te voeren met de waarde 0.</t>
  </si>
  <si>
    <t>KMO</t>
  </si>
  <si>
    <t>Ondernemingsgroep</t>
  </si>
  <si>
    <t>Onderneming stand-alone</t>
  </si>
  <si>
    <t>Handleiding</t>
  </si>
  <si>
    <t xml:space="preserve">Alle ondernemingen (kmo of go) vullen het tabblad ‘Onderneming stand-alone’ in. Voor het definiëren van de grootte van de onderneming (kmo of go) val je terug op de basiscriteria uit de kmo-definitie. Je berekent de grootte voor de onderneming stand-alone: je hoeft je dus niets aan te trekken van aandeelhouderschap/zeggenschap. 
Indien jouw onderneming verbonden is met andere ondernemingen (&gt;50% aandeelhouderschap/zeggenschap) vul je ook het tabblad ‘Ondernemingsgroep’ in. Je telt alle cijfers van verbonden ondernemingen op (omzet, balanstotaal, tewerkstelling). Vervolgens kijk je of de hele groep een kmo dan wel een go is volgens de basiscriteria uit de kmo-definitie. Je past de bijhorende OIM-berekening toe. De cijfers die je invoert zijn een optelsom van de cijfers van de verbonden ondernemingen. Indien beschikbaar mag je ook vertrekken van de geconsolideerde jaarrekening. </t>
  </si>
  <si>
    <t>vul cel C10 in</t>
  </si>
  <si>
    <t>vul cel C15 in</t>
  </si>
  <si>
    <t>Kapitaalvennootschap (BVBA, CVBA, NV,… ) =&gt; ja // Kapitaalloze venootschap (BV, CV,…) =&gt; nee</t>
  </si>
  <si>
    <t>Kapitaalvennootschap (BVBA, CVBA, NV,… ) =&gt; ja // Kapitaalloze vennootschap (BV, CV,…) =&gt; 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</si>
</sst>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1" x14ac:knownFonts="1">
    <font>
      <sz val="10"/>
      <color theme="1"/>
      <name val="Calibri"/>
      <family val="2"/>
    </font>
    <font>
      <b/>
      <sz val="10"/>
      <color theme="1"/>
      <name val="Calibri"/>
      <family val="2"/>
    </font>
    <font>
      <b/>
      <sz val="12"/>
      <color theme="1"/>
      <name val="Arial"/>
      <family val="2"/>
    </font>
    <font>
      <sz val="22"/>
      <color theme="1"/>
      <name val="Arial"/>
      <family val="2"/>
    </font>
    <font>
      <sz val="14"/>
      <color theme="1"/>
      <name val="Arial"/>
      <family val="2"/>
    </font>
    <font>
      <sz val="12"/>
      <color theme="1"/>
      <name val="Arial"/>
      <family val="2"/>
    </font>
    <font>
      <u/>
      <sz val="10"/>
      <color theme="10"/>
      <name val="Calibri"/>
      <family val="2"/>
    </font>
    <font>
      <sz val="10"/>
      <color theme="1"/>
      <name val="Arial"/>
      <family val="2"/>
    </font>
    <font>
      <b/>
      <sz val="10"/>
      <color theme="1"/>
      <name val="Arial"/>
      <family val="2"/>
    </font>
    <font>
      <u/>
      <sz val="10"/>
      <color theme="1"/>
      <name val="Calibri"/>
      <family val="2"/>
    </font>
    <font>
      <sz val="10"/>
      <color theme="0"/>
      <name val="Calibri"/>
      <family val="2"/>
    </font>
    <font>
      <i/>
      <sz val="10"/>
      <color theme="1"/>
      <name val="Calibri"/>
      <family val="2"/>
    </font>
    <font>
      <b/>
      <sz val="10"/>
      <color rgb="FFFF0000"/>
      <name val="Calibri"/>
      <family val="2"/>
    </font>
    <font>
      <sz val="10"/>
      <color rgb="FFFF0000"/>
      <name val="Calibri"/>
      <family val="2"/>
    </font>
    <font>
      <sz val="10"/>
      <name val="Calibri"/>
      <family val="2"/>
    </font>
    <font>
      <b/>
      <sz val="10"/>
      <name val="Calibri"/>
      <family val="2"/>
    </font>
    <font>
      <sz val="8"/>
      <name val="Calibri"/>
      <family val="2"/>
    </font>
    <font>
      <b/>
      <sz val="10"/>
      <color theme="0"/>
      <name val="Calibri"/>
      <family val="2"/>
    </font>
    <font>
      <i/>
      <sz val="10"/>
      <color rgb="FFFF0000"/>
      <name val="Calibri"/>
      <family val="2"/>
    </font>
    <font>
      <sz val="10"/>
      <color rgb="FF000000"/>
      <name val="Calibri"/>
      <family val="2"/>
    </font>
    <font>
      <sz val="9"/>
      <color theme="1"/>
      <name val="Calibri"/>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79998168889431442"/>
        <bgColor indexed="64"/>
      </patternFill>
    </fill>
    <fill>
      <patternFill patternType="gray0625">
        <bgColor rgb="FF92D050"/>
      </patternFill>
    </fill>
    <fill>
      <patternFill patternType="solid">
        <fgColor theme="8" tint="0.59999389629810485"/>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top/>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0" fillId="0" borderId="0" xfId="0" applyFill="1"/>
    <xf numFmtId="0" fontId="2" fillId="9" borderId="6" xfId="0" applyFont="1" applyFill="1" applyBorder="1" applyAlignment="1">
      <alignment vertical="center"/>
    </xf>
    <xf numFmtId="0" fontId="0" fillId="0" borderId="0" xfId="0" applyFill="1" applyBorder="1" applyProtection="1">
      <protection locked="0" hidden="1"/>
    </xf>
    <xf numFmtId="0" fontId="0" fillId="0" borderId="0" xfId="0" applyProtection="1">
      <protection hidden="1"/>
    </xf>
    <xf numFmtId="17" fontId="0" fillId="0" borderId="9" xfId="0" quotePrefix="1" applyNumberFormat="1" applyBorder="1" applyAlignment="1" applyProtection="1">
      <alignment horizontal="center" vertical="center" wrapText="1"/>
      <protection hidden="1"/>
    </xf>
    <xf numFmtId="17" fontId="0" fillId="0" borderId="1" xfId="0" quotePrefix="1" applyNumberFormat="1" applyBorder="1" applyAlignment="1" applyProtection="1">
      <alignment horizontal="center" vertical="center" wrapText="1"/>
      <protection hidden="1"/>
    </xf>
    <xf numFmtId="17" fontId="0" fillId="0" borderId="8" xfId="0" quotePrefix="1" applyNumberFormat="1" applyBorder="1" applyAlignment="1" applyProtection="1">
      <alignment horizontal="center" vertical="center" wrapText="1"/>
      <protection hidden="1"/>
    </xf>
    <xf numFmtId="0" fontId="0" fillId="0" borderId="0" xfId="0" quotePrefix="1" applyFill="1"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0" fillId="0" borderId="0" xfId="0" applyAlignment="1" applyProtection="1">
      <alignment horizontal="center"/>
      <protection hidden="1"/>
    </xf>
    <xf numFmtId="17" fontId="0" fillId="0" borderId="0" xfId="0" quotePrefix="1" applyNumberFormat="1" applyBorder="1" applyAlignment="1" applyProtection="1">
      <alignment horizontal="center" vertical="center" wrapText="1"/>
      <protection hidden="1"/>
    </xf>
    <xf numFmtId="0" fontId="18" fillId="0" borderId="0" xfId="0" applyFont="1" applyFill="1" applyBorder="1" applyAlignment="1" applyProtection="1">
      <alignment horizontal="right" vertical="center" wrapText="1"/>
      <protection hidden="1"/>
    </xf>
    <xf numFmtId="0" fontId="0" fillId="0" borderId="0" xfId="0" applyFont="1" applyFill="1" applyBorder="1" applyAlignment="1" applyProtection="1">
      <alignment horizontal="right" vertical="center" wrapText="1"/>
      <protection hidden="1"/>
    </xf>
    <xf numFmtId="0" fontId="0" fillId="2" borderId="16" xfId="0" quotePrefix="1"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6" xfId="0" applyFont="1" applyFill="1" applyBorder="1" applyAlignment="1" applyProtection="1">
      <alignment horizontal="center" vertical="center" wrapText="1"/>
      <protection hidden="1"/>
    </xf>
    <xf numFmtId="0" fontId="0" fillId="2" borderId="19" xfId="0" quotePrefix="1"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0" fontId="0" fillId="0" borderId="0" xfId="0" applyBorder="1" applyProtection="1">
      <protection hidden="1"/>
    </xf>
    <xf numFmtId="0" fontId="13" fillId="0" borderId="0" xfId="0" applyFont="1" applyAlignment="1" applyProtection="1">
      <alignment horizontal="center"/>
      <protection hidden="1"/>
    </xf>
    <xf numFmtId="0" fontId="10" fillId="0" borderId="0" xfId="0" applyFont="1" applyAlignment="1" applyProtection="1">
      <alignment horizontal="center"/>
      <protection hidden="1"/>
    </xf>
    <xf numFmtId="0" fontId="14" fillId="0" borderId="0" xfId="0" applyFont="1" applyProtection="1">
      <protection hidden="1"/>
    </xf>
    <xf numFmtId="0" fontId="15"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vertical="center" wrapText="1"/>
      <protection hidden="1"/>
    </xf>
    <xf numFmtId="0" fontId="10" fillId="0" borderId="0" xfId="0" applyFont="1" applyProtection="1">
      <protection hidden="1"/>
    </xf>
    <xf numFmtId="0" fontId="10" fillId="0" borderId="0" xfId="0" quotePrefix="1" applyFont="1" applyProtection="1">
      <protection hidden="1"/>
    </xf>
    <xf numFmtId="0" fontId="9" fillId="0" borderId="0" xfId="0" applyFont="1" applyAlignment="1" applyProtection="1">
      <alignment horizontal="center"/>
      <protection hidden="1"/>
    </xf>
    <xf numFmtId="164" fontId="0" fillId="0" borderId="0" xfId="0" applyNumberFormat="1" applyProtection="1">
      <protection hidden="1"/>
    </xf>
    <xf numFmtId="0" fontId="0" fillId="0" borderId="0" xfId="0" applyAlignment="1" applyProtection="1">
      <alignment horizontal="right"/>
      <protection hidden="1"/>
    </xf>
    <xf numFmtId="0" fontId="14" fillId="0" borderId="0" xfId="0" applyFont="1" applyFill="1" applyAlignment="1" applyProtection="1">
      <alignment horizontal="right"/>
      <protection hidden="1"/>
    </xf>
    <xf numFmtId="14" fontId="14" fillId="0" borderId="0" xfId="0" applyNumberFormat="1" applyFont="1" applyFill="1" applyAlignment="1" applyProtection="1">
      <alignment horizontal="right"/>
      <protection hidden="1"/>
    </xf>
    <xf numFmtId="14" fontId="0" fillId="0" borderId="0" xfId="0" applyNumberFormat="1" applyProtection="1">
      <protection hidden="1"/>
    </xf>
    <xf numFmtId="0" fontId="0" fillId="0" borderId="0" xfId="0" quotePrefix="1" applyProtection="1">
      <protection hidden="1"/>
    </xf>
    <xf numFmtId="0" fontId="13" fillId="0" borderId="0" xfId="0" applyFont="1" applyProtection="1">
      <protection hidden="1"/>
    </xf>
    <xf numFmtId="0" fontId="0" fillId="0" borderId="0" xfId="0" applyAlignment="1" applyProtection="1">
      <alignment wrapText="1"/>
      <protection hidden="1"/>
    </xf>
    <xf numFmtId="0" fontId="10" fillId="0" borderId="0" xfId="0" applyFont="1" applyAlignment="1" applyProtection="1">
      <alignment wrapText="1"/>
      <protection hidden="1"/>
    </xf>
    <xf numFmtId="0" fontId="10" fillId="0" borderId="0" xfId="0" quotePrefix="1" applyFont="1" applyAlignment="1" applyProtection="1">
      <alignment wrapText="1"/>
      <protection hidden="1"/>
    </xf>
    <xf numFmtId="0" fontId="10" fillId="0" borderId="0" xfId="0" applyFont="1" applyFill="1" applyProtection="1">
      <protection hidden="1"/>
    </xf>
    <xf numFmtId="0" fontId="10" fillId="0" borderId="0" xfId="0" applyFont="1" applyFill="1" applyAlignment="1" applyProtection="1">
      <alignment wrapText="1"/>
      <protection hidden="1"/>
    </xf>
    <xf numFmtId="0" fontId="1" fillId="0" borderId="8" xfId="0" applyFont="1" applyBorder="1" applyAlignment="1" applyProtection="1">
      <alignment horizontal="center" vertical="center" wrapText="1"/>
      <protection hidden="1"/>
    </xf>
    <xf numFmtId="0" fontId="11" fillId="0" borderId="0" xfId="0" applyFont="1" applyFill="1" applyBorder="1" applyAlignment="1" applyProtection="1">
      <alignment horizontal="right" vertical="center" wrapText="1"/>
      <protection hidden="1"/>
    </xf>
    <xf numFmtId="0" fontId="11" fillId="0" borderId="0" xfId="0" applyFont="1" applyBorder="1" applyAlignment="1" applyProtection="1">
      <alignment horizontal="right" vertical="center" wrapText="1"/>
      <protection hidden="1"/>
    </xf>
    <xf numFmtId="0" fontId="1" fillId="0" borderId="0" xfId="0" applyFont="1" applyBorder="1" applyAlignment="1" applyProtection="1">
      <alignment horizontal="right" vertical="center" wrapText="1"/>
      <protection hidden="1"/>
    </xf>
    <xf numFmtId="0" fontId="1" fillId="0" borderId="0" xfId="0" applyFont="1" applyBorder="1" applyAlignment="1" applyProtection="1">
      <alignment horizontal="center" vertical="center" wrapText="1"/>
      <protection hidden="1"/>
    </xf>
    <xf numFmtId="14" fontId="1" fillId="0" borderId="0" xfId="0" applyNumberFormat="1" applyFont="1" applyBorder="1" applyAlignment="1" applyProtection="1">
      <alignment horizontal="center" vertical="center"/>
      <protection hidden="1"/>
    </xf>
    <xf numFmtId="14" fontId="1" fillId="0"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right" vertical="center" wrapText="1"/>
      <protection hidden="1"/>
    </xf>
    <xf numFmtId="4" fontId="0" fillId="0" borderId="0" xfId="0" applyNumberFormat="1" applyFill="1" applyBorder="1" applyAlignment="1" applyProtection="1">
      <alignment horizontal="right" vertical="center" wrapText="1"/>
      <protection hidden="1"/>
    </xf>
    <xf numFmtId="0" fontId="11" fillId="0" borderId="0" xfId="0" applyFont="1" applyBorder="1" applyAlignment="1" applyProtection="1">
      <alignment horizontal="right"/>
      <protection hidden="1"/>
    </xf>
    <xf numFmtId="0" fontId="0" fillId="0" borderId="0" xfId="0" applyFill="1" applyProtection="1">
      <protection hidden="1"/>
    </xf>
    <xf numFmtId="0" fontId="11" fillId="0" borderId="0" xfId="0" applyFont="1" applyAlignment="1" applyProtection="1">
      <alignment horizontal="right"/>
      <protection hidden="1"/>
    </xf>
    <xf numFmtId="0" fontId="1" fillId="0" borderId="0" xfId="0" applyFont="1" applyAlignment="1" applyProtection="1">
      <alignment horizontal="right"/>
      <protection hidden="1"/>
    </xf>
    <xf numFmtId="0" fontId="0" fillId="0" borderId="0" xfId="0" applyFont="1" applyBorder="1" applyAlignment="1" applyProtection="1">
      <alignment vertical="center" wrapText="1"/>
      <protection hidden="1"/>
    </xf>
    <xf numFmtId="0" fontId="1" fillId="0" borderId="16" xfId="0" applyFont="1" applyBorder="1" applyAlignment="1" applyProtection="1">
      <alignment horizontal="center" vertical="center" wrapText="1"/>
      <protection hidden="1"/>
    </xf>
    <xf numFmtId="14" fontId="1" fillId="0" borderId="0" xfId="0" applyNumberFormat="1" applyFont="1" applyBorder="1" applyAlignment="1" applyProtection="1">
      <alignment horizontal="center" vertical="center" wrapText="1"/>
      <protection hidden="1"/>
    </xf>
    <xf numFmtId="0" fontId="10" fillId="0" borderId="0" xfId="0" applyFont="1" applyFill="1" applyBorder="1" applyAlignment="1" applyProtection="1">
      <alignment vertical="center" wrapText="1"/>
      <protection hidden="1"/>
    </xf>
    <xf numFmtId="0" fontId="17" fillId="0" borderId="0" xfId="0" applyFont="1" applyFill="1" applyBorder="1" applyAlignment="1" applyProtection="1">
      <alignment horizontal="center" vertical="center" wrapText="1"/>
      <protection hidden="1"/>
    </xf>
    <xf numFmtId="0" fontId="10" fillId="0" borderId="0" xfId="0" quotePrefix="1" applyFont="1" applyFill="1" applyBorder="1" applyAlignment="1" applyProtection="1">
      <alignment horizontal="center" vertical="center" wrapText="1"/>
      <protection hidden="1"/>
    </xf>
    <xf numFmtId="0" fontId="0" fillId="0" borderId="17" xfId="0" applyBorder="1" applyProtection="1">
      <protection hidden="1"/>
    </xf>
    <xf numFmtId="0" fontId="11" fillId="2" borderId="17" xfId="0" applyFont="1" applyFill="1" applyBorder="1" applyAlignment="1" applyProtection="1">
      <alignment horizontal="right" vertical="center" wrapText="1"/>
      <protection hidden="1"/>
    </xf>
    <xf numFmtId="0" fontId="11" fillId="2" borderId="18" xfId="0" applyFont="1" applyFill="1" applyBorder="1" applyAlignment="1" applyProtection="1">
      <alignment horizontal="right" vertical="center" wrapText="1"/>
      <protection hidden="1"/>
    </xf>
    <xf numFmtId="0" fontId="0" fillId="0" borderId="16" xfId="0" applyFill="1" applyBorder="1" applyAlignment="1" applyProtection="1">
      <alignment horizontal="center" vertical="center" wrapText="1"/>
      <protection hidden="1"/>
    </xf>
    <xf numFmtId="0" fontId="20" fillId="0" borderId="0" xfId="0" applyFont="1" applyAlignment="1">
      <alignment horizontal="right"/>
    </xf>
    <xf numFmtId="164" fontId="10" fillId="0" borderId="0" xfId="0" applyNumberFormat="1" applyFont="1" applyFill="1" applyAlignment="1" applyProtection="1">
      <alignment horizontal="right"/>
      <protection hidden="1"/>
    </xf>
    <xf numFmtId="17" fontId="10" fillId="0" borderId="0" xfId="0" quotePrefix="1" applyNumberFormat="1" applyFont="1" applyProtection="1">
      <protection hidden="1"/>
    </xf>
    <xf numFmtId="0" fontId="10" fillId="0" borderId="0" xfId="0" applyFont="1" applyFill="1" applyAlignment="1" applyProtection="1">
      <alignment horizontal="right"/>
      <protection hidden="1"/>
    </xf>
    <xf numFmtId="4" fontId="0" fillId="0" borderId="0" xfId="0" applyNumberFormat="1" applyFill="1" applyBorder="1" applyProtection="1">
      <protection locked="0" hidden="1"/>
    </xf>
    <xf numFmtId="4" fontId="0" fillId="0" borderId="0" xfId="0" applyNumberFormat="1" applyBorder="1" applyProtection="1">
      <protection hidden="1"/>
    </xf>
    <xf numFmtId="4" fontId="0" fillId="0" borderId="0" xfId="0" applyNumberFormat="1" applyProtection="1">
      <protection hidden="1"/>
    </xf>
    <xf numFmtId="4" fontId="11" fillId="0" borderId="0" xfId="0" applyNumberFormat="1" applyFont="1" applyProtection="1">
      <protection hidden="1"/>
    </xf>
    <xf numFmtId="0" fontId="5" fillId="10" borderId="20" xfId="0" applyFont="1" applyFill="1" applyBorder="1" applyAlignment="1">
      <alignment horizontal="left" wrapText="1"/>
    </xf>
    <xf numFmtId="0" fontId="5" fillId="10" borderId="0" xfId="0" applyFont="1" applyFill="1" applyAlignment="1">
      <alignment horizontal="left" wrapText="1"/>
    </xf>
    <xf numFmtId="0" fontId="3" fillId="0" borderId="0" xfId="0" applyFont="1" applyAlignment="1">
      <alignment horizontal="right" vertical="center"/>
    </xf>
    <xf numFmtId="0" fontId="0" fillId="5" borderId="5" xfId="0" applyFill="1" applyBorder="1" applyAlignment="1">
      <alignment horizontal="center"/>
    </xf>
    <xf numFmtId="0" fontId="2" fillId="5" borderId="20" xfId="0" applyFont="1" applyFill="1" applyBorder="1" applyAlignment="1">
      <alignment horizontal="left" vertical="center"/>
    </xf>
    <xf numFmtId="0" fontId="2" fillId="5" borderId="0" xfId="0" applyFont="1" applyFill="1" applyBorder="1" applyAlignment="1">
      <alignment horizontal="left" vertical="center"/>
    </xf>
    <xf numFmtId="0" fontId="7" fillId="6" borderId="20" xfId="0" applyFont="1" applyFill="1" applyBorder="1" applyAlignment="1">
      <alignment horizontal="left" vertical="top" wrapText="1"/>
    </xf>
    <xf numFmtId="0" fontId="7" fillId="6" borderId="0" xfId="0" applyFont="1" applyFill="1" applyBorder="1" applyAlignment="1">
      <alignment horizontal="left" vertical="top" wrapText="1"/>
    </xf>
    <xf numFmtId="0" fontId="0" fillId="6" borderId="20" xfId="0" applyFill="1" applyBorder="1" applyAlignment="1">
      <alignment horizontal="left" vertical="top" wrapText="1"/>
    </xf>
    <xf numFmtId="0" fontId="0" fillId="6" borderId="0" xfId="0" applyFill="1" applyAlignment="1">
      <alignment horizontal="left" vertical="top" wrapText="1"/>
    </xf>
    <xf numFmtId="0" fontId="6" fillId="8" borderId="0" xfId="1" applyFill="1" applyAlignment="1" applyProtection="1">
      <alignment horizontal="left" vertical="center" wrapText="1"/>
      <protection locked="0"/>
    </xf>
    <xf numFmtId="0" fontId="4" fillId="7" borderId="0" xfId="0" applyFont="1" applyFill="1" applyBorder="1" applyAlignment="1">
      <alignment horizontal="left" vertical="center" wrapText="1"/>
    </xf>
    <xf numFmtId="0" fontId="0" fillId="4" borderId="9" xfId="0" applyNumberFormat="1" applyFill="1" applyBorder="1" applyAlignment="1" applyProtection="1">
      <alignment horizontal="right" vertical="center" wrapText="1"/>
      <protection locked="0" hidden="1"/>
    </xf>
    <xf numFmtId="0" fontId="0" fillId="4" borderId="14" xfId="0" applyNumberFormat="1" applyFill="1" applyBorder="1" applyAlignment="1" applyProtection="1">
      <alignment horizontal="right" vertical="center" wrapText="1"/>
      <protection locked="0" hidden="1"/>
    </xf>
    <xf numFmtId="0" fontId="0" fillId="4" borderId="8" xfId="0" applyNumberFormat="1" applyFill="1" applyBorder="1" applyAlignment="1" applyProtection="1">
      <alignment horizontal="right" vertical="center" wrapText="1"/>
      <protection locked="0" hidden="1"/>
    </xf>
    <xf numFmtId="14" fontId="0" fillId="4" borderId="0" xfId="0" applyNumberFormat="1" applyFill="1" applyAlignment="1" applyProtection="1">
      <alignment horizontal="right"/>
      <protection locked="0" hidden="1"/>
    </xf>
    <xf numFmtId="0" fontId="0" fillId="4" borderId="0" xfId="0" applyFill="1" applyAlignment="1" applyProtection="1">
      <alignment horizontal="right"/>
      <protection locked="0" hidden="1"/>
    </xf>
    <xf numFmtId="164" fontId="0" fillId="4" borderId="0" xfId="0" applyNumberFormat="1" applyFill="1" applyAlignment="1" applyProtection="1">
      <alignment horizontal="right"/>
      <protection locked="0" hidden="1"/>
    </xf>
    <xf numFmtId="0" fontId="0" fillId="0" borderId="0" xfId="0" applyFill="1" applyBorder="1" applyAlignment="1" applyProtection="1">
      <alignment horizontal="center" vertical="center" wrapText="1"/>
      <protection hidden="1"/>
    </xf>
    <xf numFmtId="0" fontId="0" fillId="0" borderId="0" xfId="0" applyBorder="1" applyAlignment="1" applyProtection="1">
      <alignment horizontal="center"/>
      <protection hidden="1"/>
    </xf>
    <xf numFmtId="0" fontId="0" fillId="0" borderId="0"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14" fontId="1" fillId="0" borderId="12" xfId="0" applyNumberFormat="1" applyFont="1" applyFill="1" applyBorder="1" applyAlignment="1" applyProtection="1">
      <alignment horizontal="center" vertical="center" wrapText="1"/>
      <protection hidden="1"/>
    </xf>
    <xf numFmtId="14" fontId="1" fillId="0" borderId="13" xfId="0" applyNumberFormat="1" applyFont="1" applyFill="1" applyBorder="1" applyAlignment="1" applyProtection="1">
      <alignment horizontal="center" vertical="center" wrapText="1"/>
      <protection hidden="1"/>
    </xf>
    <xf numFmtId="4" fontId="0" fillId="4" borderId="9" xfId="0" applyNumberFormat="1" applyFill="1" applyBorder="1" applyAlignment="1" applyProtection="1">
      <alignment horizontal="right" vertical="center" wrapText="1"/>
      <protection locked="0" hidden="1"/>
    </xf>
    <xf numFmtId="4" fontId="0" fillId="4" borderId="14" xfId="0" applyNumberFormat="1" applyFill="1" applyBorder="1" applyAlignment="1" applyProtection="1">
      <alignment horizontal="right" vertical="center" wrapText="1"/>
      <protection locked="0" hidden="1"/>
    </xf>
    <xf numFmtId="4" fontId="0" fillId="4" borderId="8" xfId="0" applyNumberFormat="1" applyFill="1" applyBorder="1" applyAlignment="1" applyProtection="1">
      <alignment horizontal="right" vertical="center" wrapText="1"/>
      <protection locked="0" hidden="1"/>
    </xf>
    <xf numFmtId="4" fontId="0" fillId="11" borderId="9" xfId="0" applyNumberFormat="1" applyFill="1" applyBorder="1" applyAlignment="1" applyProtection="1">
      <alignment horizontal="right" vertical="center" wrapText="1"/>
      <protection hidden="1"/>
    </xf>
    <xf numFmtId="0" fontId="10" fillId="0" borderId="0" xfId="0" applyFont="1" applyBorder="1" applyAlignment="1" applyProtection="1">
      <alignment horizontal="center" vertical="center" wrapText="1"/>
      <protection hidden="1"/>
    </xf>
    <xf numFmtId="164" fontId="1" fillId="13" borderId="2" xfId="0" applyNumberFormat="1" applyFont="1" applyFill="1" applyBorder="1" applyAlignment="1" applyProtection="1">
      <alignment horizontal="center" vertical="center" wrapText="1"/>
      <protection hidden="1"/>
    </xf>
    <xf numFmtId="164" fontId="1" fillId="13" borderId="3" xfId="0" applyNumberFormat="1" applyFont="1" applyFill="1" applyBorder="1" applyAlignment="1" applyProtection="1">
      <alignment horizontal="center" vertical="center" wrapText="1"/>
      <protection hidden="1"/>
    </xf>
    <xf numFmtId="164" fontId="1" fillId="13" borderId="4" xfId="0" applyNumberFormat="1"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0" fillId="12" borderId="7" xfId="0" applyFill="1" applyBorder="1" applyAlignment="1" applyProtection="1">
      <alignment horizontal="center" vertical="center" wrapText="1"/>
      <protection hidden="1"/>
    </xf>
    <xf numFmtId="0" fontId="0" fillId="12" borderId="0" xfId="0" applyFill="1" applyAlignment="1" applyProtection="1">
      <alignment horizontal="center" vertical="center" wrapText="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1" fillId="0" borderId="2" xfId="0" applyFont="1" applyBorder="1" applyAlignment="1" applyProtection="1">
      <alignment horizontal="center" vertical="top" wrapText="1"/>
      <protection hidden="1"/>
    </xf>
    <xf numFmtId="0" fontId="1" fillId="0" borderId="3"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hidden="1"/>
    </xf>
    <xf numFmtId="0" fontId="0" fillId="0" borderId="7" xfId="0" applyBorder="1" applyAlignment="1" applyProtection="1">
      <alignment horizontal="center" wrapText="1"/>
      <protection hidden="1"/>
    </xf>
    <xf numFmtId="0" fontId="0" fillId="0" borderId="0" xfId="0" applyBorder="1" applyAlignment="1" applyProtection="1">
      <alignment horizontal="center" wrapText="1"/>
      <protection hidden="1"/>
    </xf>
    <xf numFmtId="4" fontId="0" fillId="11" borderId="14" xfId="0" applyNumberFormat="1" applyFill="1" applyBorder="1" applyAlignment="1" applyProtection="1">
      <alignment horizontal="right" vertical="center" wrapText="1"/>
      <protection hidden="1"/>
    </xf>
    <xf numFmtId="0" fontId="1" fillId="0" borderId="10" xfId="0" applyFont="1" applyBorder="1" applyAlignment="1" applyProtection="1">
      <alignment horizontal="right" vertical="center" wrapText="1"/>
      <protection hidden="1"/>
    </xf>
    <xf numFmtId="0" fontId="1" fillId="0" borderId="11" xfId="0" applyFont="1" applyBorder="1" applyAlignment="1" applyProtection="1">
      <alignment horizontal="right" vertical="center" wrapText="1"/>
      <protection hidden="1"/>
    </xf>
    <xf numFmtId="4" fontId="1" fillId="0" borderId="15" xfId="0" applyNumberFormat="1" applyFont="1" applyBorder="1" applyAlignment="1" applyProtection="1">
      <alignment horizontal="right" vertical="center" wrapText="1"/>
      <protection hidden="1"/>
    </xf>
    <xf numFmtId="0" fontId="10" fillId="0" borderId="0" xfId="0" applyFont="1" applyAlignment="1" applyProtection="1">
      <alignment horizontal="center"/>
      <protection hidden="1"/>
    </xf>
    <xf numFmtId="0" fontId="0" fillId="0" borderId="0" xfId="0" applyAlignment="1" applyProtection="1">
      <alignment horizontal="center" vertical="center"/>
      <protection hidden="1"/>
    </xf>
    <xf numFmtId="4" fontId="11" fillId="0" borderId="0" xfId="0" applyNumberFormat="1" applyFont="1" applyBorder="1" applyAlignment="1" applyProtection="1">
      <alignment horizontal="right" vertical="center" wrapText="1"/>
      <protection hidden="1"/>
    </xf>
    <xf numFmtId="0" fontId="1" fillId="0" borderId="0" xfId="0" applyFont="1" applyBorder="1" applyAlignment="1" applyProtection="1">
      <alignment horizontal="center" vertical="top" wrapText="1"/>
      <protection hidden="1"/>
    </xf>
    <xf numFmtId="164" fontId="1" fillId="0" borderId="0" xfId="0" applyNumberFormat="1" applyFont="1" applyFill="1" applyBorder="1" applyAlignment="1" applyProtection="1">
      <alignment horizontal="center" vertical="center" wrapText="1"/>
      <protection hidden="1"/>
    </xf>
    <xf numFmtId="164" fontId="0" fillId="11" borderId="0" xfId="0" applyNumberFormat="1" applyFill="1" applyAlignment="1" applyProtection="1">
      <alignment horizontal="right"/>
      <protection hidden="1"/>
    </xf>
    <xf numFmtId="14" fontId="0" fillId="11" borderId="0" xfId="0" applyNumberFormat="1" applyFill="1" applyAlignment="1" applyProtection="1">
      <alignment horizontal="right"/>
      <protection hidden="1"/>
    </xf>
    <xf numFmtId="0" fontId="0" fillId="12" borderId="0" xfId="0" applyFill="1" applyBorder="1" applyAlignment="1" applyProtection="1">
      <alignment horizontal="center" vertical="center" wrapText="1"/>
      <protection hidden="1"/>
    </xf>
  </cellXfs>
  <cellStyles count="2">
    <cellStyle name="Hyperlink" xfId="1" builtinId="8"/>
    <cellStyle name="Standaard" xfId="0" builtinId="0"/>
  </cellStyles>
  <dxfs count="178">
    <dxf>
      <font>
        <color rgb="FFFF0000"/>
      </font>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font>
        <color rgb="FF00B050"/>
      </font>
    </dxf>
    <dxf>
      <font>
        <color theme="0"/>
      </font>
    </dxf>
    <dxf>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font>
        <color theme="0"/>
      </font>
      <fill>
        <patternFill>
          <bgColor rgb="FFFF0000"/>
        </patternFill>
      </fill>
    </dxf>
    <dxf>
      <font>
        <color theme="0"/>
      </font>
      <fill>
        <patternFill>
          <bgColor rgb="FF00B05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theme="0"/>
      </font>
      <fill>
        <patternFill>
          <bgColor rgb="FFFF0000"/>
        </patternFill>
      </fill>
    </dxf>
    <dxf>
      <font>
        <color theme="0"/>
      </font>
      <fill>
        <patternFill>
          <bgColor rgb="FF00B050"/>
        </patternFill>
      </fill>
    </dxf>
    <dxf>
      <font>
        <color theme="0"/>
      </font>
      <fill>
        <patternFill>
          <bgColor rgb="FF0070C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rgb="FFFF0000"/>
      </font>
    </dxf>
    <dxf>
      <font>
        <color rgb="FF00B050"/>
      </font>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font>
        <color theme="0"/>
      </font>
      <fill>
        <patternFill>
          <bgColor rgb="FFFF0000"/>
        </patternFill>
      </fill>
    </dxf>
    <dxf>
      <font>
        <color theme="0"/>
      </font>
      <fill>
        <patternFill>
          <bgColor rgb="FF00B050"/>
        </patternFill>
      </fill>
    </dxf>
    <dxf>
      <font>
        <color theme="0"/>
      </font>
      <fill>
        <patternFill>
          <bgColor rgb="FF0070C0"/>
        </patternFill>
      </fill>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theme="0"/>
      </font>
      <fill>
        <patternFill>
          <bgColor rgb="FFFF0000"/>
        </patternFill>
      </fill>
    </dxf>
    <dxf>
      <font>
        <color theme="0"/>
      </font>
      <fill>
        <patternFill>
          <bgColor rgb="FF00B050"/>
        </patternFill>
      </fill>
    </dxf>
    <dxf>
      <font>
        <color theme="0"/>
      </font>
      <fill>
        <patternFill>
          <bgColor rgb="FF0070C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rgb="FFFF0000"/>
      </font>
    </dxf>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8</xdr:row>
          <xdr:rowOff>38100</xdr:rowOff>
        </xdr:from>
        <xdr:to>
          <xdr:col>12</xdr:col>
          <xdr:colOff>561975</xdr:colOff>
          <xdr:row>8</xdr:row>
          <xdr:rowOff>485775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BE" sz="1000" b="0" i="0" u="none" strike="noStrike" baseline="0">
                  <a:solidFill>
                    <a:srgbClr val="000000"/>
                  </a:solidFill>
                  <a:latin typeface="Calibri"/>
                  <a:cs typeface="Calibri"/>
                </a:rPr>
                <a:t>Defaultwaarde resetknop </a:t>
              </a:r>
            </a:p>
            <a:p>
              <a:pPr algn="ctr" rtl="0">
                <a:defRPr sz="1000"/>
              </a:pPr>
              <a:r>
                <a:rPr lang="nl-BE" sz="1000" b="0" i="0" u="none" strike="noStrike" baseline="0">
                  <a:solidFill>
                    <a:srgbClr val="000000"/>
                  </a:solidFill>
                  <a:latin typeface="Calibri"/>
                  <a:cs typeface="Calibri"/>
                </a:rPr>
                <a:t>(onderneming op zichzelf)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xdr:row>
          <xdr:rowOff>47625</xdr:rowOff>
        </xdr:from>
        <xdr:to>
          <xdr:col>17</xdr:col>
          <xdr:colOff>542925</xdr:colOff>
          <xdr:row>8</xdr:row>
          <xdr:rowOff>485775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BE" sz="1000" b="0" i="0" u="none" strike="noStrike" baseline="0">
                  <a:solidFill>
                    <a:srgbClr val="000000"/>
                  </a:solidFill>
                  <a:latin typeface="Calibri"/>
                  <a:cs typeface="Calibri"/>
                </a:rPr>
                <a:t>Defaultwaarde resetknop </a:t>
              </a:r>
            </a:p>
            <a:p>
              <a:pPr algn="ctr" rtl="0">
                <a:defRPr sz="1000"/>
              </a:pPr>
              <a:r>
                <a:rPr lang="nl-BE" sz="1000" b="0" i="0" u="none" strike="noStrike" baseline="0">
                  <a:solidFill>
                    <a:srgbClr val="000000"/>
                  </a:solidFill>
                  <a:latin typeface="Calibri"/>
                  <a:cs typeface="Calibri"/>
                </a:rPr>
                <a:t>(onderneming in groepsverband)</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ur03.safelinks.protection.outlook.com/?url=https%3A%2F%2Fwww.vlaio.be%2Fnl%2Fsubsidies-financiering%2Fontwikkelingproject%2Fvoorwaarden%2Fondernemingen-moeilijkheden-komen-niet&amp;data=04%7C01%7Cjohan.mels%40vlaio.be%7C0aa2cf8d7ff74d54e46608d9210a62da%7C0c0338a695614ee8b8d64e89cbd520a0%7C0%7C0%7C637577151448438916%7CUnknown%7CTWFpbGZsb3d8eyJWIjoiMC4wLjAwMDAiLCJQIjoiV2luMzIiLCJBTiI6Ik1haWwiLCJXVCI6Mn0%3D%7C1000&amp;sdata=N3BOkhNIfpmEg9LvTlHXF9b61u%2Ffatv2iiwxAKjh8S0%3D&amp;reserved=0"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9"/>
  <sheetViews>
    <sheetView tabSelected="1" workbookViewId="0">
      <selection sqref="A1:A4"/>
    </sheetView>
  </sheetViews>
  <sheetFormatPr defaultRowHeight="12.75" x14ac:dyDescent="0.2"/>
  <sheetData>
    <row r="1" spans="1:24" ht="15.75" x14ac:dyDescent="0.2">
      <c r="A1" s="74"/>
      <c r="B1" s="75" t="s">
        <v>67</v>
      </c>
      <c r="C1" s="76"/>
      <c r="D1" s="76"/>
      <c r="E1" s="76"/>
      <c r="F1" s="76"/>
      <c r="G1" s="76"/>
      <c r="H1" s="76"/>
      <c r="I1" s="76"/>
      <c r="J1" s="76"/>
      <c r="K1" s="76"/>
      <c r="L1" s="76"/>
      <c r="M1" s="76"/>
      <c r="N1" s="76"/>
      <c r="O1" s="76"/>
      <c r="P1" s="76"/>
      <c r="Q1" s="76"/>
      <c r="R1" s="76"/>
      <c r="S1" s="76"/>
      <c r="T1" s="76"/>
      <c r="U1" s="76"/>
      <c r="V1" s="76"/>
      <c r="W1" s="76"/>
    </row>
    <row r="2" spans="1:24" ht="69.75" customHeight="1" x14ac:dyDescent="0.2">
      <c r="A2" s="74"/>
      <c r="B2" s="79" t="s">
        <v>68</v>
      </c>
      <c r="C2" s="80"/>
      <c r="D2" s="80"/>
      <c r="E2" s="80"/>
      <c r="F2" s="80"/>
      <c r="G2" s="80"/>
      <c r="H2" s="80"/>
      <c r="I2" s="80"/>
      <c r="J2" s="80"/>
      <c r="K2" s="80"/>
      <c r="L2" s="80"/>
      <c r="M2" s="80"/>
      <c r="N2" s="80"/>
      <c r="O2" s="80"/>
      <c r="P2" s="80"/>
      <c r="Q2" s="80"/>
      <c r="R2" s="80"/>
      <c r="S2" s="80"/>
      <c r="T2" s="80"/>
      <c r="U2" s="80"/>
      <c r="V2" s="80"/>
      <c r="W2" s="80"/>
    </row>
    <row r="3" spans="1:24" ht="15.75" x14ac:dyDescent="0.2">
      <c r="A3" s="74"/>
      <c r="B3" s="75" t="s">
        <v>4</v>
      </c>
      <c r="C3" s="76"/>
      <c r="D3" s="76"/>
      <c r="E3" s="76"/>
      <c r="F3" s="76"/>
      <c r="G3" s="76"/>
      <c r="H3" s="76"/>
      <c r="I3" s="76"/>
      <c r="J3" s="76"/>
      <c r="K3" s="76"/>
      <c r="L3" s="76"/>
      <c r="M3" s="76"/>
      <c r="N3" s="76"/>
      <c r="O3" s="76"/>
      <c r="P3" s="76"/>
      <c r="Q3" s="76"/>
      <c r="R3" s="76"/>
      <c r="S3" s="76"/>
      <c r="T3" s="76"/>
      <c r="U3" s="76"/>
      <c r="V3" s="76"/>
      <c r="W3" s="76"/>
    </row>
    <row r="4" spans="1:24" ht="15" customHeight="1" x14ac:dyDescent="0.2">
      <c r="A4" s="74"/>
      <c r="B4" s="77" t="s">
        <v>8</v>
      </c>
      <c r="C4" s="78"/>
      <c r="D4" s="78"/>
      <c r="E4" s="78"/>
      <c r="F4" s="78"/>
      <c r="G4" s="78"/>
      <c r="H4" s="78"/>
      <c r="I4" s="78"/>
      <c r="J4" s="78"/>
      <c r="K4" s="78"/>
      <c r="L4" s="78"/>
      <c r="M4" s="78"/>
      <c r="N4" s="78"/>
      <c r="O4" s="78"/>
      <c r="P4" s="78"/>
      <c r="Q4" s="78"/>
      <c r="R4" s="78"/>
      <c r="S4" s="78"/>
      <c r="T4" s="78"/>
      <c r="U4" s="78"/>
      <c r="V4" s="78"/>
      <c r="W4" s="78"/>
    </row>
    <row r="7" spans="1:24" ht="25.5" customHeight="1" x14ac:dyDescent="0.2">
      <c r="A7" s="73" t="s">
        <v>5</v>
      </c>
      <c r="B7" s="73"/>
      <c r="C7" s="82" t="s">
        <v>7</v>
      </c>
      <c r="D7" s="82"/>
      <c r="E7" s="82"/>
      <c r="F7" s="82"/>
      <c r="G7" s="82"/>
      <c r="H7" s="82"/>
      <c r="I7" s="82"/>
      <c r="J7" s="81" t="s">
        <v>57</v>
      </c>
      <c r="K7" s="81"/>
      <c r="L7" s="81"/>
      <c r="M7" s="81"/>
      <c r="N7" s="81"/>
      <c r="O7" s="81"/>
      <c r="P7" s="81"/>
      <c r="Q7" s="81"/>
      <c r="R7" s="81"/>
      <c r="S7" s="81"/>
      <c r="T7" s="81"/>
      <c r="U7" s="81"/>
      <c r="V7" s="81"/>
      <c r="W7" s="81"/>
      <c r="X7" s="1"/>
    </row>
    <row r="9" spans="1:24" ht="42" hidden="1" customHeight="1" x14ac:dyDescent="0.2">
      <c r="A9" s="2" t="s">
        <v>6</v>
      </c>
      <c r="B9" s="71" t="s">
        <v>58</v>
      </c>
      <c r="C9" s="72"/>
      <c r="D9" s="72"/>
      <c r="E9" s="72"/>
      <c r="F9" s="72"/>
      <c r="G9" s="72"/>
      <c r="H9" s="72"/>
      <c r="I9" s="72"/>
    </row>
  </sheetData>
  <sheetProtection algorithmName="SHA-512" hashValue="HGGPjDB/whFEze00wcTeqD+5M/vLaG64WrPTs8MHyXJ+1XL4oaWfIfO+nM/hnWgF8UEJCx3vYXBPEe5sHgJPyQ==" saltValue="L9DQ8ybadfJD5j4YrAcIrQ==" spinCount="100000" sheet="1" formatCells="0" formatColumns="0" formatRows="0" insertColumns="0" insertRows="0" insertHyperlinks="0" deleteColumns="0" deleteRows="0" sort="0" autoFilter="0" pivotTables="0"/>
  <mergeCells count="9">
    <mergeCell ref="B9:I9"/>
    <mergeCell ref="A7:B7"/>
    <mergeCell ref="A1:A4"/>
    <mergeCell ref="B3:W3"/>
    <mergeCell ref="B4:W4"/>
    <mergeCell ref="B1:W1"/>
    <mergeCell ref="B2:W2"/>
    <mergeCell ref="J7:W7"/>
    <mergeCell ref="C7:I7"/>
  </mergeCells>
  <hyperlinks>
    <hyperlink ref="J7" r:id="rId1" display="https://eur03.safelinks.protection.outlook.com/?url=https%3A%2F%2Fwww.vlaio.be%2Fnl%2Fsubsidies-financiering%2Fontwikkelingproject%2Fvoorwaarden%2Fondernemingen-moeilijkheden-komen-niet&amp;data=04%7C01%7Cjohan.mels%40vlaio.be%7C0aa2cf8d7ff74d54e46608d9210a62da%7C0c0338a695614ee8b8d64e89cbd520a0%7C0%7C0%7C637577151448438916%7CUnknown%7CTWFpbGZsb3d8eyJWIjoiMC4wLjAwMDAiLCJQIjoiV2luMzIiLCJBTiI6Ik1haWwiLCJXVCI6Mn0%3D%7C1000&amp;sdata=N3BOkhNIfpmEg9LvTlHXF9b61u%2Ffatv2iiwxAKjh8S0%3D&amp;reserved=0" xr:uid="{171719E4-1AF1-473A-A809-782BD3122D8A}"/>
  </hyperlinks>
  <pageMargins left="0.7" right="0.7" top="0.75" bottom="0.75" header="0.3" footer="0.3"/>
  <pageSetup paperSize="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Button 1">
              <controlPr defaultSize="0" print="0" autoFill="0" autoPict="0" macro="[0]!DefaultTab2">
                <anchor moveWithCells="1" sizeWithCells="1">
                  <from>
                    <xdr:col>9</xdr:col>
                    <xdr:colOff>76200</xdr:colOff>
                    <xdr:row>8</xdr:row>
                    <xdr:rowOff>38100</xdr:rowOff>
                  </from>
                  <to>
                    <xdr:col>12</xdr:col>
                    <xdr:colOff>561975</xdr:colOff>
                    <xdr:row>8</xdr:row>
                    <xdr:rowOff>485775</xdr:rowOff>
                  </to>
                </anchor>
              </controlPr>
            </control>
          </mc:Choice>
        </mc:AlternateContent>
        <mc:AlternateContent xmlns:mc="http://schemas.openxmlformats.org/markup-compatibility/2006">
          <mc:Choice Requires="x14">
            <control shapeId="2050" r:id="rId6" name="Button 2">
              <controlPr defaultSize="0" print="0" autoFill="0" autoPict="0" macro="[0]!DefaultTab3">
                <anchor moveWithCells="1" sizeWithCells="1">
                  <from>
                    <xdr:col>14</xdr:col>
                    <xdr:colOff>38100</xdr:colOff>
                    <xdr:row>8</xdr:row>
                    <xdr:rowOff>47625</xdr:rowOff>
                  </from>
                  <to>
                    <xdr:col>17</xdr:col>
                    <xdr:colOff>542925</xdr:colOff>
                    <xdr:row>8</xdr:row>
                    <xdr:rowOff>485775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AB106"/>
  <sheetViews>
    <sheetView workbookViewId="0"/>
  </sheetViews>
  <sheetFormatPr defaultRowHeight="12.75" x14ac:dyDescent="0.2"/>
  <cols>
    <col min="1" max="1" width="13.7109375" style="4" customWidth="1"/>
    <col min="2" max="2" width="85.28515625" style="4" customWidth="1"/>
    <col min="3" max="4" width="20.7109375" style="4" customWidth="1"/>
    <col min="5" max="5" width="127" style="4" customWidth="1"/>
    <col min="6" max="6" width="61.7109375" style="4" customWidth="1"/>
    <col min="7" max="7" width="9.140625" style="4"/>
    <col min="8" max="8" width="63.140625" style="4" customWidth="1"/>
    <col min="9" max="9" width="103.85546875" style="4" customWidth="1"/>
    <col min="10" max="10" width="71.5703125" style="4" customWidth="1"/>
    <col min="11" max="11" width="21" style="4" bestFit="1" customWidth="1"/>
    <col min="12" max="13" width="21" style="4" customWidth="1"/>
    <col min="14" max="14" width="9.140625" style="4"/>
    <col min="15" max="15" width="15.7109375" style="4" bestFit="1" customWidth="1"/>
    <col min="16" max="16" width="9.140625" style="4"/>
    <col min="17" max="17" width="13.140625" style="4" bestFit="1" customWidth="1"/>
    <col min="18" max="26" width="9.140625" style="4"/>
    <col min="27" max="28" width="0" style="4" hidden="1" customWidth="1"/>
    <col min="29" max="16384" width="9.140625" style="4"/>
  </cols>
  <sheetData>
    <row r="1" spans="1:28" x14ac:dyDescent="0.2">
      <c r="E1" s="22"/>
      <c r="F1" s="22"/>
      <c r="G1" s="22"/>
      <c r="H1" s="22"/>
      <c r="I1" s="22"/>
      <c r="J1" s="22"/>
      <c r="K1" s="22"/>
      <c r="L1" s="22"/>
      <c r="M1" s="22"/>
      <c r="N1" s="22"/>
      <c r="O1" s="22"/>
      <c r="P1" s="22"/>
      <c r="Q1" s="22"/>
      <c r="R1" s="22"/>
      <c r="S1" s="22"/>
      <c r="T1" s="22"/>
      <c r="U1" s="22"/>
      <c r="V1" s="22"/>
      <c r="W1" s="22"/>
      <c r="X1" s="22"/>
      <c r="Y1" s="22"/>
      <c r="Z1" s="22"/>
    </row>
    <row r="2" spans="1:28" x14ac:dyDescent="0.2">
      <c r="A2" s="92" t="s">
        <v>14</v>
      </c>
      <c r="B2" s="93"/>
      <c r="C2" s="93"/>
      <c r="D2" s="94"/>
      <c r="E2" s="23"/>
      <c r="F2" s="22"/>
      <c r="G2" s="22"/>
      <c r="H2" s="22"/>
      <c r="I2" s="22"/>
      <c r="J2" s="22"/>
      <c r="K2" s="22"/>
      <c r="L2" s="22"/>
      <c r="M2" s="22"/>
      <c r="N2" s="22"/>
      <c r="O2" s="22"/>
      <c r="P2" s="22"/>
      <c r="Q2" s="22"/>
      <c r="R2" s="22"/>
      <c r="S2" s="22"/>
      <c r="T2" s="22"/>
      <c r="U2" s="22"/>
      <c r="V2" s="22"/>
      <c r="W2" s="22"/>
      <c r="X2" s="22"/>
      <c r="Y2" s="22"/>
      <c r="Z2" s="22"/>
      <c r="AA2" s="22"/>
    </row>
    <row r="3" spans="1:28" x14ac:dyDescent="0.2">
      <c r="A3" s="24"/>
      <c r="B3" s="24"/>
      <c r="C3" s="24"/>
      <c r="D3" s="24"/>
      <c r="E3" s="57"/>
      <c r="F3" s="25"/>
      <c r="G3" s="25"/>
      <c r="H3" s="25"/>
      <c r="I3" s="25"/>
      <c r="J3" s="25"/>
      <c r="K3" s="25"/>
      <c r="L3" s="25"/>
      <c r="M3" s="25"/>
      <c r="N3" s="25"/>
      <c r="O3" s="25"/>
      <c r="P3" s="25"/>
      <c r="Q3" s="25"/>
      <c r="R3" s="25"/>
      <c r="S3" s="25"/>
      <c r="T3" s="25"/>
      <c r="U3" s="25"/>
      <c r="V3" s="25"/>
      <c r="W3" s="25"/>
      <c r="X3" s="25"/>
      <c r="Y3" s="25"/>
      <c r="Z3" s="25"/>
      <c r="AA3" s="22"/>
    </row>
    <row r="4" spans="1:28" x14ac:dyDescent="0.2">
      <c r="A4" s="95" t="s">
        <v>63</v>
      </c>
      <c r="B4" s="95"/>
      <c r="C4" s="95"/>
      <c r="D4" s="95"/>
      <c r="E4" s="57"/>
      <c r="F4" s="25"/>
      <c r="G4" s="25"/>
      <c r="H4" s="25"/>
      <c r="I4" s="25"/>
      <c r="J4" s="25"/>
      <c r="K4" s="25"/>
      <c r="L4" s="25"/>
      <c r="M4" s="25"/>
      <c r="N4" s="25"/>
      <c r="O4" s="25"/>
      <c r="P4" s="25"/>
      <c r="Q4" s="25"/>
      <c r="R4" s="25"/>
      <c r="S4" s="25"/>
      <c r="T4" s="25"/>
      <c r="U4" s="25"/>
      <c r="V4" s="25"/>
      <c r="W4" s="25"/>
      <c r="X4" s="25"/>
      <c r="Y4" s="25"/>
      <c r="Z4" s="25"/>
      <c r="AA4" s="22"/>
    </row>
    <row r="5" spans="1:28" ht="15" customHeight="1" x14ac:dyDescent="0.2">
      <c r="E5" s="38"/>
      <c r="F5" s="25"/>
      <c r="G5" s="25"/>
      <c r="H5" s="25">
        <v>2</v>
      </c>
      <c r="I5" s="25">
        <f t="shared" ref="I5:U5" si="0">H5+1</f>
        <v>3</v>
      </c>
      <c r="J5" s="25">
        <f t="shared" si="0"/>
        <v>4</v>
      </c>
      <c r="K5" s="25">
        <f t="shared" si="0"/>
        <v>5</v>
      </c>
      <c r="L5" s="25">
        <f t="shared" si="0"/>
        <v>6</v>
      </c>
      <c r="M5" s="25">
        <f t="shared" si="0"/>
        <v>7</v>
      </c>
      <c r="N5" s="25">
        <f t="shared" si="0"/>
        <v>8</v>
      </c>
      <c r="O5" s="25">
        <f t="shared" si="0"/>
        <v>9</v>
      </c>
      <c r="P5" s="25">
        <f t="shared" si="0"/>
        <v>10</v>
      </c>
      <c r="Q5" s="25">
        <f t="shared" si="0"/>
        <v>11</v>
      </c>
      <c r="R5" s="25">
        <f t="shared" si="0"/>
        <v>12</v>
      </c>
      <c r="S5" s="25">
        <f t="shared" si="0"/>
        <v>13</v>
      </c>
      <c r="T5" s="25">
        <f t="shared" si="0"/>
        <v>14</v>
      </c>
      <c r="U5" s="25">
        <f t="shared" si="0"/>
        <v>15</v>
      </c>
      <c r="V5" s="25">
        <v>16</v>
      </c>
      <c r="W5" s="25"/>
      <c r="X5" s="25"/>
      <c r="Y5" s="25"/>
      <c r="Z5" s="25"/>
      <c r="AA5" s="22"/>
    </row>
    <row r="6" spans="1:28" ht="15" customHeight="1" x14ac:dyDescent="0.2">
      <c r="A6" s="4" t="s">
        <v>15</v>
      </c>
      <c r="C6" s="88">
        <v>0</v>
      </c>
      <c r="D6" s="88"/>
      <c r="E6" s="64"/>
      <c r="F6" s="25" t="s">
        <v>64</v>
      </c>
      <c r="G6" s="25" t="s">
        <v>17</v>
      </c>
      <c r="H6" s="65" t="s">
        <v>34</v>
      </c>
      <c r="I6" s="65" t="s">
        <v>23</v>
      </c>
      <c r="J6" s="26" t="s">
        <v>35</v>
      </c>
      <c r="K6" s="25" t="s">
        <v>24</v>
      </c>
      <c r="L6" s="26" t="s">
        <v>41</v>
      </c>
      <c r="M6" s="26" t="s">
        <v>41</v>
      </c>
      <c r="N6" s="26" t="s">
        <v>38</v>
      </c>
      <c r="O6" s="25" t="s">
        <v>25</v>
      </c>
      <c r="P6" s="26" t="s">
        <v>40</v>
      </c>
      <c r="Q6" s="25" t="s">
        <v>26</v>
      </c>
      <c r="R6" s="26" t="s">
        <v>41</v>
      </c>
      <c r="S6" s="26" t="s">
        <v>41</v>
      </c>
      <c r="T6" s="26" t="s">
        <v>41</v>
      </c>
      <c r="U6" s="26" t="s">
        <v>41</v>
      </c>
      <c r="V6" s="102" t="s">
        <v>9</v>
      </c>
      <c r="W6" s="102"/>
      <c r="X6" s="102"/>
      <c r="Y6" s="25"/>
      <c r="Z6" s="25"/>
      <c r="AA6" s="88"/>
      <c r="AB6" s="88"/>
    </row>
    <row r="7" spans="1:28" ht="15" customHeight="1" x14ac:dyDescent="0.2">
      <c r="A7" s="4" t="s">
        <v>16</v>
      </c>
      <c r="C7" s="88">
        <v>0</v>
      </c>
      <c r="D7" s="88"/>
      <c r="E7" s="64"/>
      <c r="F7" s="25" t="s">
        <v>13</v>
      </c>
      <c r="G7" s="25" t="s">
        <v>18</v>
      </c>
      <c r="H7" s="65" t="s">
        <v>34</v>
      </c>
      <c r="I7" s="65" t="s">
        <v>23</v>
      </c>
      <c r="J7" s="26" t="s">
        <v>36</v>
      </c>
      <c r="K7" s="25" t="s">
        <v>30</v>
      </c>
      <c r="L7" s="26" t="s">
        <v>37</v>
      </c>
      <c r="M7" s="25" t="s">
        <v>31</v>
      </c>
      <c r="N7" s="26" t="s">
        <v>39</v>
      </c>
      <c r="O7" s="25" t="s">
        <v>27</v>
      </c>
      <c r="P7" s="26" t="s">
        <v>41</v>
      </c>
      <c r="Q7" s="26" t="s">
        <v>41</v>
      </c>
      <c r="R7" s="26" t="s">
        <v>36</v>
      </c>
      <c r="S7" s="25" t="s">
        <v>30</v>
      </c>
      <c r="T7" s="26" t="s">
        <v>37</v>
      </c>
      <c r="U7" s="25" t="s">
        <v>31</v>
      </c>
      <c r="V7" s="102" t="s">
        <v>10</v>
      </c>
      <c r="W7" s="102"/>
      <c r="X7" s="102"/>
      <c r="Y7" s="25"/>
      <c r="Z7" s="25"/>
      <c r="AA7" s="88"/>
      <c r="AB7" s="88"/>
    </row>
    <row r="8" spans="1:28" ht="15" customHeight="1" x14ac:dyDescent="0.2">
      <c r="B8" s="27" t="s">
        <v>66</v>
      </c>
      <c r="C8" s="28"/>
      <c r="E8" s="38"/>
      <c r="F8" s="25">
        <v>0</v>
      </c>
      <c r="G8" s="25">
        <v>0</v>
      </c>
      <c r="H8" s="25" t="s">
        <v>69</v>
      </c>
      <c r="I8" s="25" t="s">
        <v>69</v>
      </c>
      <c r="J8" s="25" t="s">
        <v>69</v>
      </c>
      <c r="K8" s="25" t="s">
        <v>69</v>
      </c>
      <c r="L8" s="25" t="s">
        <v>69</v>
      </c>
      <c r="M8" s="25" t="s">
        <v>69</v>
      </c>
      <c r="N8" s="25" t="s">
        <v>69</v>
      </c>
      <c r="O8" s="25" t="s">
        <v>69</v>
      </c>
      <c r="P8" s="25" t="s">
        <v>69</v>
      </c>
      <c r="Q8" s="25" t="s">
        <v>69</v>
      </c>
      <c r="R8" s="25" t="s">
        <v>69</v>
      </c>
      <c r="S8" s="25" t="s">
        <v>69</v>
      </c>
      <c r="T8" s="25" t="s">
        <v>69</v>
      </c>
      <c r="U8" s="25" t="s">
        <v>69</v>
      </c>
      <c r="V8" s="25" t="s">
        <v>69</v>
      </c>
      <c r="W8" s="25"/>
      <c r="X8" s="25"/>
      <c r="Y8" s="25"/>
      <c r="Z8" s="25"/>
      <c r="AA8" s="28"/>
    </row>
    <row r="9" spans="1:28" ht="15" customHeight="1" x14ac:dyDescent="0.2">
      <c r="B9" s="29" t="s">
        <v>21</v>
      </c>
      <c r="C9" s="87"/>
      <c r="D9" s="87"/>
      <c r="E9" s="66"/>
      <c r="F9" s="25">
        <v>0</v>
      </c>
      <c r="G9" s="25">
        <v>0</v>
      </c>
      <c r="H9" s="25"/>
      <c r="I9" s="25"/>
      <c r="J9" s="25"/>
      <c r="K9" s="25"/>
      <c r="L9" s="25"/>
      <c r="M9" s="25"/>
      <c r="N9" s="25"/>
      <c r="O9" s="25"/>
      <c r="P9" s="25"/>
      <c r="Q9" s="25"/>
      <c r="R9" s="25"/>
      <c r="S9" s="25"/>
      <c r="T9" s="25"/>
      <c r="U9" s="25"/>
      <c r="V9" s="25"/>
      <c r="W9" s="25"/>
      <c r="X9" s="25"/>
      <c r="Y9" s="25"/>
      <c r="Z9" s="25"/>
      <c r="AA9" s="87"/>
      <c r="AB9" s="87"/>
    </row>
    <row r="10" spans="1:28" ht="15" customHeight="1" x14ac:dyDescent="0.2">
      <c r="B10" s="63" t="s">
        <v>71</v>
      </c>
      <c r="C10" s="87"/>
      <c r="D10" s="87"/>
      <c r="E10" s="30"/>
      <c r="F10" s="25">
        <v>0</v>
      </c>
      <c r="G10" s="25">
        <v>0</v>
      </c>
      <c r="H10" s="22"/>
      <c r="I10" s="22"/>
      <c r="J10" s="22"/>
      <c r="K10" s="22"/>
      <c r="L10" s="22"/>
      <c r="M10" s="22"/>
      <c r="N10" s="22"/>
      <c r="O10" s="22"/>
      <c r="P10" s="22"/>
      <c r="Q10" s="22"/>
      <c r="R10" s="22"/>
      <c r="S10" s="22"/>
      <c r="T10" s="22"/>
      <c r="U10" s="22"/>
      <c r="V10" s="22"/>
      <c r="W10" s="22"/>
      <c r="X10" s="22"/>
      <c r="Y10" s="22"/>
      <c r="Z10" s="22"/>
      <c r="AA10" s="87"/>
      <c r="AB10" s="87"/>
    </row>
    <row r="11" spans="1:28" ht="15" customHeight="1" x14ac:dyDescent="0.2">
      <c r="B11" s="29" t="s">
        <v>19</v>
      </c>
      <c r="C11" s="86"/>
      <c r="D11" s="86"/>
      <c r="E11" s="31"/>
      <c r="F11" s="25">
        <v>0</v>
      </c>
      <c r="G11" s="25">
        <v>0</v>
      </c>
      <c r="H11" s="22"/>
      <c r="I11" s="22"/>
      <c r="J11" s="22"/>
      <c r="K11" s="22"/>
      <c r="L11" s="22"/>
      <c r="M11" s="22"/>
      <c r="N11" s="22"/>
      <c r="O11" s="22"/>
      <c r="P11" s="22"/>
      <c r="Q11" s="22"/>
      <c r="R11" s="22"/>
      <c r="S11" s="22"/>
      <c r="T11" s="22"/>
      <c r="U11" s="22"/>
      <c r="V11" s="22"/>
      <c r="W11" s="22"/>
      <c r="X11" s="22"/>
      <c r="Y11" s="22"/>
      <c r="Z11" s="22"/>
      <c r="AA11" s="86"/>
      <c r="AB11" s="86"/>
    </row>
    <row r="12" spans="1:28" ht="15" customHeight="1" x14ac:dyDescent="0.2">
      <c r="B12" s="29" t="s">
        <v>62</v>
      </c>
      <c r="C12" s="86"/>
      <c r="D12" s="86"/>
      <c r="E12" s="31"/>
      <c r="F12" s="25">
        <v>0</v>
      </c>
      <c r="G12" s="25"/>
      <c r="H12" s="22"/>
      <c r="I12" s="22"/>
      <c r="J12" s="22"/>
      <c r="K12" s="22"/>
      <c r="L12" s="22"/>
      <c r="M12" s="22"/>
      <c r="N12" s="22"/>
      <c r="O12" s="22"/>
      <c r="P12" s="22"/>
      <c r="Q12" s="22"/>
      <c r="R12" s="22"/>
      <c r="S12" s="22"/>
      <c r="T12" s="22"/>
      <c r="U12" s="22"/>
      <c r="V12" s="22"/>
      <c r="W12" s="22"/>
      <c r="X12" s="22"/>
      <c r="Y12" s="22"/>
      <c r="Z12" s="22"/>
      <c r="AA12" s="86"/>
      <c r="AB12" s="86"/>
    </row>
    <row r="13" spans="1:28" ht="15" hidden="1" customHeight="1" x14ac:dyDescent="0.2">
      <c r="B13" s="27" t="s">
        <v>22</v>
      </c>
      <c r="C13" s="32"/>
      <c r="F13" s="25"/>
      <c r="G13" s="25"/>
      <c r="AA13" s="32"/>
    </row>
    <row r="14" spans="1:28" ht="15" hidden="1" customHeight="1" x14ac:dyDescent="0.2">
      <c r="B14" s="29" t="s">
        <v>21</v>
      </c>
      <c r="C14" s="87"/>
      <c r="D14" s="87"/>
      <c r="F14" s="25"/>
      <c r="G14" s="25"/>
      <c r="AA14" s="87"/>
      <c r="AB14" s="87"/>
    </row>
    <row r="15" spans="1:28" ht="15" hidden="1" customHeight="1" x14ac:dyDescent="0.2">
      <c r="B15" s="29" t="s">
        <v>61</v>
      </c>
      <c r="C15" s="87"/>
      <c r="D15" s="87"/>
      <c r="F15" s="25"/>
      <c r="G15" s="25"/>
      <c r="AA15" s="87"/>
      <c r="AB15" s="87"/>
    </row>
    <row r="16" spans="1:28" ht="15" hidden="1" customHeight="1" x14ac:dyDescent="0.2">
      <c r="B16" s="29" t="s">
        <v>19</v>
      </c>
      <c r="C16" s="86"/>
      <c r="D16" s="86"/>
      <c r="F16" s="25"/>
      <c r="G16" s="25"/>
      <c r="J16" s="33" t="s">
        <v>33</v>
      </c>
      <c r="AA16" s="86"/>
      <c r="AB16" s="86"/>
    </row>
    <row r="17" spans="1:28" ht="15" hidden="1" customHeight="1" x14ac:dyDescent="0.2">
      <c r="B17" s="29" t="s">
        <v>62</v>
      </c>
      <c r="C17" s="86"/>
      <c r="D17" s="86"/>
      <c r="F17" s="25"/>
      <c r="G17" s="25" t="str">
        <f>CONCATENATE(H17,I17)</f>
        <v>KOKO</v>
      </c>
      <c r="H17" s="25" t="s">
        <v>11</v>
      </c>
      <c r="I17" s="25" t="s">
        <v>11</v>
      </c>
      <c r="J17" s="26" t="s">
        <v>33</v>
      </c>
      <c r="AA17" s="86"/>
      <c r="AB17" s="86"/>
    </row>
    <row r="18" spans="1:28" ht="15" customHeight="1" x14ac:dyDescent="0.2">
      <c r="A18" s="25" t="str">
        <f>CONCATENATE(C9,C14)</f>
        <v/>
      </c>
      <c r="B18" s="34"/>
      <c r="F18" s="25"/>
      <c r="G18" s="25" t="str">
        <f t="shared" ref="G18:G28" si="1">CONCATENATE(H18,I18)</f>
        <v>KOMO</v>
      </c>
      <c r="H18" s="25" t="s">
        <v>11</v>
      </c>
      <c r="I18" s="25" t="s">
        <v>12</v>
      </c>
      <c r="J18" s="26" t="s">
        <v>33</v>
      </c>
    </row>
    <row r="19" spans="1:28" ht="15" customHeight="1" x14ac:dyDescent="0.2">
      <c r="G19" s="25" t="str">
        <f t="shared" si="1"/>
        <v>KOGO</v>
      </c>
      <c r="H19" s="25" t="s">
        <v>11</v>
      </c>
      <c r="I19" s="25" t="s">
        <v>13</v>
      </c>
      <c r="J19" s="26" t="s">
        <v>33</v>
      </c>
    </row>
    <row r="20" spans="1:28" ht="12.75" customHeight="1" x14ac:dyDescent="0.2">
      <c r="A20" s="92" t="str">
        <f>IF(C10="ja","Kapitaalhoudende onderneming",IF(C10="nee","Niet-kapitaalhoudende onderneming","Gelieve cel C10 in te vullen"))</f>
        <v>Gelieve cel C10 in te vullen</v>
      </c>
      <c r="B20" s="93"/>
      <c r="C20" s="93"/>
      <c r="D20" s="94"/>
      <c r="G20" s="25" t="str">
        <f t="shared" si="1"/>
        <v>MOKO</v>
      </c>
      <c r="H20" s="25" t="s">
        <v>12</v>
      </c>
      <c r="I20" s="25" t="s">
        <v>11</v>
      </c>
      <c r="J20" s="25" t="s">
        <v>32</v>
      </c>
    </row>
    <row r="21" spans="1:28" x14ac:dyDescent="0.2">
      <c r="A21" s="110"/>
      <c r="B21" s="111"/>
      <c r="C21" s="111"/>
      <c r="D21" s="111"/>
      <c r="G21" s="25" t="str">
        <f t="shared" si="1"/>
        <v>MOMO</v>
      </c>
      <c r="H21" s="25" t="s">
        <v>12</v>
      </c>
      <c r="I21" s="25" t="s">
        <v>12</v>
      </c>
      <c r="J21" s="26" t="s">
        <v>33</v>
      </c>
    </row>
    <row r="22" spans="1:28" s="35" customFormat="1" ht="15" customHeight="1" x14ac:dyDescent="0.2">
      <c r="A22" s="112" t="s">
        <v>28</v>
      </c>
      <c r="B22" s="113"/>
      <c r="C22" s="113"/>
      <c r="D22" s="114"/>
      <c r="G22" s="25" t="str">
        <f t="shared" si="1"/>
        <v>MOGO</v>
      </c>
      <c r="H22" s="36" t="s">
        <v>12</v>
      </c>
      <c r="I22" s="25" t="s">
        <v>13</v>
      </c>
      <c r="J22" s="37" t="s">
        <v>33</v>
      </c>
    </row>
    <row r="23" spans="1:28" s="35" customFormat="1" x14ac:dyDescent="0.2">
      <c r="A23" s="115"/>
      <c r="B23" s="116"/>
      <c r="C23" s="116"/>
      <c r="D23" s="116"/>
      <c r="G23" s="25" t="str">
        <f t="shared" si="1"/>
        <v>GOKO</v>
      </c>
      <c r="H23" s="36" t="s">
        <v>13</v>
      </c>
      <c r="I23" s="25" t="s">
        <v>11</v>
      </c>
      <c r="J23" s="25" t="s">
        <v>32</v>
      </c>
    </row>
    <row r="24" spans="1:28" s="35" customFormat="1" x14ac:dyDescent="0.2">
      <c r="A24" s="103">
        <f>C6</f>
        <v>0</v>
      </c>
      <c r="B24" s="104"/>
      <c r="C24" s="104"/>
      <c r="D24" s="105"/>
      <c r="G24" s="25" t="str">
        <f t="shared" si="1"/>
        <v>GOMO</v>
      </c>
      <c r="H24" s="36" t="s">
        <v>13</v>
      </c>
      <c r="I24" s="25" t="s">
        <v>12</v>
      </c>
      <c r="J24" s="25" t="s">
        <v>32</v>
      </c>
    </row>
    <row r="25" spans="1:28" x14ac:dyDescent="0.2">
      <c r="A25" s="106"/>
      <c r="B25" s="107"/>
      <c r="C25" s="107"/>
      <c r="D25" s="107"/>
      <c r="G25" s="25" t="str">
        <f t="shared" si="1"/>
        <v>GOGO</v>
      </c>
      <c r="H25" s="36" t="s">
        <v>13</v>
      </c>
      <c r="I25" s="25" t="s">
        <v>13</v>
      </c>
      <c r="J25" s="26" t="s">
        <v>33</v>
      </c>
    </row>
    <row r="26" spans="1:28" ht="12.75" customHeight="1" x14ac:dyDescent="0.2">
      <c r="A26" s="108" t="s">
        <v>9</v>
      </c>
      <c r="B26" s="109"/>
      <c r="C26" s="109"/>
      <c r="D26" s="109"/>
      <c r="G26" s="38" t="str">
        <f t="shared" si="1"/>
        <v>KO</v>
      </c>
      <c r="H26" s="39" t="s">
        <v>11</v>
      </c>
      <c r="I26" s="38"/>
      <c r="J26" s="33" t="s">
        <v>33</v>
      </c>
    </row>
    <row r="27" spans="1:28" ht="39" customHeight="1" thickBot="1" x14ac:dyDescent="0.25">
      <c r="A27" s="40" t="s">
        <v>0</v>
      </c>
      <c r="B27" s="40" t="s">
        <v>1</v>
      </c>
      <c r="C27" s="96">
        <f>C11</f>
        <v>0</v>
      </c>
      <c r="D27" s="97"/>
      <c r="G27" s="38" t="str">
        <f t="shared" si="1"/>
        <v>MO</v>
      </c>
      <c r="H27" s="39" t="s">
        <v>12</v>
      </c>
      <c r="I27" s="38"/>
      <c r="J27" s="33" t="s">
        <v>33</v>
      </c>
    </row>
    <row r="28" spans="1:28" x14ac:dyDescent="0.2">
      <c r="A28" s="5" t="str">
        <f>VLOOKUP($C$10,$G$6:$Q$8,2,FALSE)</f>
        <v>vul cel C10 in</v>
      </c>
      <c r="B28" s="5" t="str">
        <f>VLOOKUP($C$10,$G$6:$Q$8,3,FALSE)</f>
        <v>vul cel C10 in</v>
      </c>
      <c r="C28" s="98">
        <v>0</v>
      </c>
      <c r="D28" s="98"/>
      <c r="G28" s="38" t="str">
        <f t="shared" si="1"/>
        <v>GO</v>
      </c>
      <c r="H28" s="39" t="s">
        <v>13</v>
      </c>
      <c r="I28" s="38"/>
      <c r="J28" s="33" t="s">
        <v>33</v>
      </c>
      <c r="AA28" s="83">
        <f>IF($A$28="* * *",-1000000000000,-999999999999)</f>
        <v>-999999999999</v>
      </c>
      <c r="AB28" s="83"/>
    </row>
    <row r="29" spans="1:28" x14ac:dyDescent="0.2">
      <c r="A29" s="6" t="str">
        <f>VLOOKUP($C$10,$G$6:$Q$8,4,FALSE)</f>
        <v>vul cel C10 in</v>
      </c>
      <c r="B29" s="6" t="str">
        <f>VLOOKUP($C$10,$G$6:$Q$8,5,FALSE)</f>
        <v>vul cel C10 in</v>
      </c>
      <c r="C29" s="99">
        <v>0</v>
      </c>
      <c r="D29" s="99"/>
      <c r="G29" s="38"/>
      <c r="H29" s="38"/>
      <c r="I29" s="38" t="s">
        <v>11</v>
      </c>
      <c r="J29" s="33" t="s">
        <v>33</v>
      </c>
      <c r="AA29" s="84">
        <f t="shared" ref="AA29:AA32" si="2">IF($A$28="* * *",-1000000000000,-999999999999)</f>
        <v>-999999999999</v>
      </c>
      <c r="AB29" s="84"/>
    </row>
    <row r="30" spans="1:28" ht="13.5" thickBot="1" x14ac:dyDescent="0.25">
      <c r="A30" s="7" t="str">
        <f>VLOOKUP($C$10,$G$6:$Q$8,6,FALSE)</f>
        <v>vul cel C10 in</v>
      </c>
      <c r="B30" s="7" t="str">
        <f>VLOOKUP($C$10,$G$6:$Q$8,7,FALSE)</f>
        <v>vul cel C10 in</v>
      </c>
      <c r="C30" s="100">
        <v>0</v>
      </c>
      <c r="D30" s="100"/>
      <c r="G30" s="38"/>
      <c r="H30" s="38"/>
      <c r="I30" s="38" t="s">
        <v>12</v>
      </c>
      <c r="J30" s="33" t="s">
        <v>33</v>
      </c>
      <c r="AA30" s="85">
        <f t="shared" si="2"/>
        <v>-999999999999</v>
      </c>
      <c r="AB30" s="85"/>
    </row>
    <row r="31" spans="1:28" x14ac:dyDescent="0.2">
      <c r="A31" s="5" t="str">
        <f>VLOOKUP($C$10,$G$6:$U$8,8,FALSE)</f>
        <v>vul cel C10 in</v>
      </c>
      <c r="B31" s="5" t="str">
        <f>VLOOKUP($C$10,$G$6:$U$8,9,FALSE)</f>
        <v>vul cel C10 in</v>
      </c>
      <c r="C31" s="98">
        <v>0</v>
      </c>
      <c r="D31" s="98"/>
      <c r="G31" s="38"/>
      <c r="H31" s="38"/>
      <c r="I31" s="38" t="s">
        <v>13</v>
      </c>
      <c r="AA31" s="83">
        <f t="shared" si="2"/>
        <v>-999999999999</v>
      </c>
      <c r="AB31" s="83"/>
    </row>
    <row r="32" spans="1:28" x14ac:dyDescent="0.2">
      <c r="A32" s="6" t="str">
        <f>VLOOKUP($C$10,$G$6:$U$8,10,FALSE)</f>
        <v>vul cel C10 in</v>
      </c>
      <c r="B32" s="6" t="str">
        <f>VLOOKUP($C$10,$G$6:$U$8,11,FALSE)</f>
        <v>vul cel C10 in</v>
      </c>
      <c r="C32" s="98">
        <v>0</v>
      </c>
      <c r="D32" s="98"/>
      <c r="J32" s="33" t="s">
        <v>33</v>
      </c>
      <c r="AA32" s="83">
        <f t="shared" si="2"/>
        <v>-999999999999</v>
      </c>
      <c r="AB32" s="83"/>
    </row>
    <row r="33" spans="1:28" ht="12.75" customHeight="1" x14ac:dyDescent="0.2">
      <c r="A33" s="6" t="str">
        <f>VLOOKUP($C$10,$G$6:$U$8,12,FALSE)</f>
        <v>vul cel C10 in</v>
      </c>
      <c r="B33" s="6" t="str">
        <f>VLOOKUP($C$10,$G$6:$U$8,13,FALSE)</f>
        <v>vul cel C10 in</v>
      </c>
      <c r="C33" s="101">
        <f>IF(A29=A33,C29,IF(A30=A33,0,-1000000000000))</f>
        <v>0</v>
      </c>
      <c r="D33" s="101"/>
    </row>
    <row r="34" spans="1:28" ht="13.5" thickBot="1" x14ac:dyDescent="0.25">
      <c r="A34" s="7" t="str">
        <f>VLOOKUP($C$10,$G$6:$U$8,14,FALSE)</f>
        <v>vul cel C10 in</v>
      </c>
      <c r="B34" s="7" t="str">
        <f>VLOOKUP($C$10,$G$6:$U$8,15,FALSE)</f>
        <v>vul cel C10 in</v>
      </c>
      <c r="C34" s="117">
        <f>IF(A30=A34,C30,0)</f>
        <v>0</v>
      </c>
      <c r="D34" s="117"/>
    </row>
    <row r="35" spans="1:28" x14ac:dyDescent="0.2">
      <c r="A35" s="118" t="s">
        <v>2</v>
      </c>
      <c r="B35" s="119"/>
      <c r="C35" s="120" t="str">
        <f>IF(OR(C28&lt;-999999999998,C29&lt;-999999999998,C30&lt;-999999999998,C31&lt;-999999999998,C32&lt;-999999999998),"vul cellen C28-C32 in, indien nvt bij * * * vult u 0 in",IF(OR(AND((C28+C29+C30)&gt;0,(C28+C29+C30)&lt;0.000000000002),(C31+C32+C33+C34)=0),"vul cellen C28-C32 in",(C28+C29+C30)/(C31+C32+C33+C34)))</f>
        <v>vul cellen C28-C32 in</v>
      </c>
      <c r="D35" s="120"/>
    </row>
    <row r="36" spans="1:28" x14ac:dyDescent="0.2">
      <c r="A36" s="19"/>
      <c r="B36" s="41" t="s">
        <v>3</v>
      </c>
      <c r="C36" s="123" t="str">
        <f>IF(C35="vul cellen C28-C32 in",C35,IF(C35="vul cellen C28-C32 in, indien nvt bij * * * vult u 0 in",C35,IF(C35&lt;0.5,"Onderneming in moeilijkheden","Onderneming niet in moeilijkheden")))</f>
        <v>vul cellen C28-C32 in</v>
      </c>
      <c r="D36" s="123"/>
    </row>
    <row r="37" spans="1:28" x14ac:dyDescent="0.2">
      <c r="A37" s="19"/>
      <c r="B37" s="12" t="str">
        <f>IF(OR(AND(B30="* * *",C30&gt;0.001),AND(B33="* * *",C33&gt;0.001),AND(B34="* * *",C34&gt;0.001)),"Gelieve bij '* * *'-lijnen de waarde 0 (nul) in te voeren, wegens niet van toepassing","")</f>
        <v/>
      </c>
      <c r="C37" s="42"/>
      <c r="D37" s="42"/>
    </row>
    <row r="38" spans="1:28" x14ac:dyDescent="0.2">
      <c r="A38" s="90" t="str">
        <f>IF(OR(C36="vul cellen C28-C32 in",C9=""),"vul alle bovenstaande groene cellen in om tot de OIM-beoordeling te komen",IF(C9&lt;&gt;"GO",C36,IF(AND(C9="GO",C36="Onderneming in moeilijkheden"),"Onderneming in moeilijkheden","vul onderstaande criteria 2 en 3 in om tot de OIM-beoordeling te komen")))</f>
        <v>vul alle bovenstaande groene cellen in om tot de OIM-beoordeling te komen</v>
      </c>
      <c r="B38" s="90"/>
      <c r="C38" s="90"/>
      <c r="D38" s="90"/>
    </row>
    <row r="39" spans="1:28" x14ac:dyDescent="0.2">
      <c r="A39" s="19"/>
      <c r="B39" s="13"/>
      <c r="C39" s="43"/>
    </row>
    <row r="40" spans="1:28" x14ac:dyDescent="0.2">
      <c r="A40" s="125" t="str">
        <f>IF(C9="GO",C6,"")</f>
        <v/>
      </c>
      <c r="B40" s="125"/>
      <c r="C40" s="125"/>
      <c r="D40" s="125"/>
    </row>
    <row r="41" spans="1:28" x14ac:dyDescent="0.2">
      <c r="A41" s="19"/>
      <c r="B41" s="13"/>
      <c r="C41" s="43"/>
    </row>
    <row r="42" spans="1:28" x14ac:dyDescent="0.2">
      <c r="A42" s="124" t="str">
        <f>IF(A40="","","TWEE LAATST AFGESLOTEN BOEKJAREN OF (HISTORISCHE/GEBUDGETTEERDE) TUSSENTIJDSE FINANCIËLE STATEN")</f>
        <v/>
      </c>
      <c r="B42" s="124"/>
      <c r="C42" s="124"/>
      <c r="D42" s="124"/>
    </row>
    <row r="44" spans="1:28" x14ac:dyDescent="0.2">
      <c r="A44" s="90" t="str">
        <f>IF(C9="GO","Criterium 2: vreemd vermogen/eigen vermogen meer dan 7,5","")</f>
        <v/>
      </c>
      <c r="B44" s="90"/>
      <c r="C44" s="90"/>
      <c r="D44" s="90"/>
    </row>
    <row r="45" spans="1:28" ht="39" customHeight="1" x14ac:dyDescent="0.2">
      <c r="A45" s="44" t="str">
        <f>IF(A44="","","Code")</f>
        <v/>
      </c>
      <c r="B45" s="44" t="str">
        <f>IF(A44="","","Omschrijving")</f>
        <v/>
      </c>
      <c r="C45" s="45">
        <f>IF(A44="",0,C11)</f>
        <v>0</v>
      </c>
      <c r="D45" s="46">
        <f>IF(A44="",0,C12)</f>
        <v>0</v>
      </c>
      <c r="E45" s="24"/>
      <c r="F45" s="24"/>
    </row>
    <row r="46" spans="1:28" x14ac:dyDescent="0.2">
      <c r="A46" s="8" t="str">
        <f>IF(A44="","","16 (+)")</f>
        <v/>
      </c>
      <c r="B46" s="9" t="str">
        <f>IF(A44="","","Voorzieningen en uitgestelde belastingen")</f>
        <v/>
      </c>
      <c r="C46" s="67">
        <f>IF($A$44="",-1000000000000,-999999999999)</f>
        <v>-1000000000000</v>
      </c>
      <c r="D46" s="67">
        <f>IF($A$44="",-1000000000000,-999999999999)</f>
        <v>-1000000000000</v>
      </c>
      <c r="E46" s="47"/>
      <c r="F46" s="48"/>
      <c r="AA46" s="3">
        <f>IF($A$44="",-1000000000000,-999999999999)</f>
        <v>-1000000000000</v>
      </c>
      <c r="AB46" s="3">
        <f>IF($A$44="",-1000000000000,-999999999999)</f>
        <v>-1000000000000</v>
      </c>
    </row>
    <row r="47" spans="1:28" ht="13.5" customHeight="1" x14ac:dyDescent="0.2">
      <c r="A47" s="8" t="str">
        <f>IF(A44="","","17/49 (+)")</f>
        <v/>
      </c>
      <c r="B47" s="9" t="str">
        <f>IF(A44="","","Schulden")</f>
        <v/>
      </c>
      <c r="C47" s="67">
        <f>IF($A$44="",-1000000000000,-999999999999)</f>
        <v>-1000000000000</v>
      </c>
      <c r="D47" s="67">
        <f>IF($A$44="",-1000000000000,-999999999999)</f>
        <v>-1000000000000</v>
      </c>
      <c r="E47" s="47"/>
      <c r="F47" s="48"/>
      <c r="AA47" s="3">
        <f>IF($A$44="",-1000000000000,-999999999999)</f>
        <v>-1000000000000</v>
      </c>
      <c r="AB47" s="3">
        <f>IF($A$44="",-1000000000000,-999999999999)</f>
        <v>-1000000000000</v>
      </c>
    </row>
    <row r="48" spans="1:28" x14ac:dyDescent="0.2">
      <c r="A48" s="19"/>
      <c r="B48" s="49" t="str">
        <f>IF(A44="","","Vreemd vermogen")</f>
        <v/>
      </c>
      <c r="C48" s="68">
        <f>C46+C47</f>
        <v>-2000000000000</v>
      </c>
      <c r="D48" s="68">
        <f>D46+D47</f>
        <v>-2000000000000</v>
      </c>
    </row>
    <row r="49" spans="1:28" x14ac:dyDescent="0.2">
      <c r="A49" s="10" t="str">
        <f>IF($A$44="","",A28)</f>
        <v/>
      </c>
      <c r="B49" s="11" t="str">
        <f>IF($A$44="","",B28)</f>
        <v/>
      </c>
      <c r="C49" s="69" t="str">
        <f>IF($A$44="","",C28)</f>
        <v/>
      </c>
      <c r="D49" s="67">
        <f>IF($A$44="",-1000000000000,-999999999999)</f>
        <v>-1000000000000</v>
      </c>
      <c r="AB49" s="3">
        <f>IF($A$44="",-1000000000000,-999999999999)</f>
        <v>-1000000000000</v>
      </c>
    </row>
    <row r="50" spans="1:28" x14ac:dyDescent="0.2">
      <c r="A50" s="10" t="str">
        <f t="shared" ref="A50:C51" si="3">IF($A$44="","",A29)</f>
        <v/>
      </c>
      <c r="B50" s="11" t="str">
        <f t="shared" si="3"/>
        <v/>
      </c>
      <c r="C50" s="69" t="str">
        <f t="shared" si="3"/>
        <v/>
      </c>
      <c r="D50" s="67">
        <f>IF($A$44="",-1000000000000,-999999999999)</f>
        <v>-1000000000000</v>
      </c>
      <c r="E50" s="50"/>
      <c r="AB50" s="3">
        <f>IF($A$44="",-1000000000000,-999999999999)</f>
        <v>-1000000000000</v>
      </c>
    </row>
    <row r="51" spans="1:28" x14ac:dyDescent="0.2">
      <c r="A51" s="10" t="str">
        <f t="shared" si="3"/>
        <v/>
      </c>
      <c r="B51" s="11" t="str">
        <f t="shared" si="3"/>
        <v/>
      </c>
      <c r="C51" s="69" t="str">
        <f t="shared" si="3"/>
        <v/>
      </c>
      <c r="D51" s="67">
        <f>IF($A$44="",-1000000000000,-999999999999)</f>
        <v>-1000000000000</v>
      </c>
      <c r="AB51" s="3">
        <f>IF($A$44="",-1000000000000,-999999999999)</f>
        <v>-1000000000000</v>
      </c>
    </row>
    <row r="52" spans="1:28" x14ac:dyDescent="0.2">
      <c r="B52" s="51" t="str">
        <f>IF(A44="","","Eigen vermogen")</f>
        <v/>
      </c>
      <c r="C52" s="69" t="str">
        <f>IF($A44="","",IF(C49+C50+C51&lt;-1000000000000,0,C49+C50+C51))</f>
        <v/>
      </c>
      <c r="D52" s="69" t="str">
        <f>IF($A44="","",IF(D49+D50+D51&lt;-1000000000000,0,D49+D50+D51))</f>
        <v/>
      </c>
    </row>
    <row r="53" spans="1:28" x14ac:dyDescent="0.2">
      <c r="B53" s="52" t="str">
        <f>IF(A44="","","VV/EV")</f>
        <v/>
      </c>
      <c r="C53" s="69" t="str">
        <f>IF($A44="","",IF(SUM(C49:C51)&lt;1,"vul C28-C30; C46-C47 in",C48/C52))</f>
        <v/>
      </c>
      <c r="D53" s="69" t="str">
        <f>IF($A44="","",IF(D45=1,0,IF(SUM(D46:D51)&lt;-1000000000000,"vul cellen D42-D43;D45-D47 in",D48/D52)))</f>
        <v/>
      </c>
    </row>
    <row r="54" spans="1:28" x14ac:dyDescent="0.2">
      <c r="B54" s="51" t="str">
        <f>IF(A44="","","Resultaat")</f>
        <v/>
      </c>
      <c r="C54" s="70" t="str">
        <f>IF(A44="","",IF(LEFT(C53,3)="vul",C53,IF(C53&gt;7.5,"niet OK","OK")))</f>
        <v/>
      </c>
      <c r="D54" s="70" t="str">
        <f>IF(A44="","",IF(LEFT(D53,3)="vul",D53,IF(D53=0,"OK",IF(D48/D52&gt;7.5,"niet OK","OK"))))</f>
        <v/>
      </c>
    </row>
    <row r="56" spans="1:28" ht="12.75" customHeight="1" x14ac:dyDescent="0.2">
      <c r="A56" s="91" t="str">
        <f>IF(C9&lt;&gt;"GO","","Criterium 3: rentedekkingsgraad (= EBITDA/rentelast)  minder dan 1,0")</f>
        <v/>
      </c>
      <c r="B56" s="91"/>
      <c r="C56" s="91"/>
      <c r="D56" s="91"/>
      <c r="E56" s="53"/>
    </row>
    <row r="57" spans="1:28" ht="39" customHeight="1" x14ac:dyDescent="0.2">
      <c r="A57" s="54" t="str">
        <f>A45</f>
        <v/>
      </c>
      <c r="B57" s="54" t="str">
        <f t="shared" ref="B57:D57" si="4">B45</f>
        <v/>
      </c>
      <c r="C57" s="55">
        <f t="shared" si="4"/>
        <v>0</v>
      </c>
      <c r="D57" s="55">
        <f t="shared" si="4"/>
        <v>0</v>
      </c>
      <c r="E57" s="19"/>
      <c r="F57" s="89"/>
      <c r="G57" s="89"/>
      <c r="H57" s="89"/>
      <c r="I57" s="89"/>
      <c r="J57" s="89"/>
    </row>
    <row r="58" spans="1:28" ht="15" customHeight="1" x14ac:dyDescent="0.2">
      <c r="A58" s="14" t="str">
        <f>IF(A56="","","630 (+)")</f>
        <v/>
      </c>
      <c r="B58" s="15" t="str">
        <f>IF(A56="","","Afschrijvingen en waardeverminderingen op oprichtingskosten, op immateriële en materiële vaste activa")</f>
        <v/>
      </c>
      <c r="C58" s="67">
        <f>IF($A$44="",-1000000000000,-999999999999)</f>
        <v>-1000000000000</v>
      </c>
      <c r="D58" s="67">
        <f>IF($A$44="",-1000000000000,-999999999999)</f>
        <v>-1000000000000</v>
      </c>
      <c r="E58" s="38" t="s">
        <v>54</v>
      </c>
      <c r="F58" s="56" t="s">
        <v>42</v>
      </c>
      <c r="G58" s="57" t="s">
        <v>48</v>
      </c>
      <c r="H58" s="57" t="s">
        <v>43</v>
      </c>
      <c r="I58" s="38" t="s">
        <v>53</v>
      </c>
      <c r="J58" s="57" t="s">
        <v>56</v>
      </c>
      <c r="AA58" s="3">
        <f>IF($A$44="",-1000000000000,-999999999999)</f>
        <v>-1000000000000</v>
      </c>
      <c r="AB58" s="3">
        <f>IF($A$44="",-1000000000000,-999999999999)</f>
        <v>-1000000000000</v>
      </c>
    </row>
    <row r="59" spans="1:28" ht="25.5" customHeight="1" x14ac:dyDescent="0.2">
      <c r="A59" s="14" t="str">
        <f>IF(A56="","","631/4 (+)")</f>
        <v/>
      </c>
      <c r="B59" s="15" t="str">
        <f>IF(A56="","","Waardeverminderingen op voorraden , op bestellingen in uitvoering en op handelsvorderingen: toevoegingen (terugnemingen)")</f>
        <v/>
      </c>
      <c r="C59" s="67">
        <f t="shared" ref="C59:D68" si="5">IF($A$44="",-1000000000000,-999999999999)</f>
        <v>-1000000000000</v>
      </c>
      <c r="D59" s="67">
        <f t="shared" si="5"/>
        <v>-1000000000000</v>
      </c>
      <c r="E59" s="38" t="s">
        <v>55</v>
      </c>
      <c r="F59" s="58" t="s">
        <v>45</v>
      </c>
      <c r="G59" s="58" t="s">
        <v>49</v>
      </c>
      <c r="H59" s="56"/>
      <c r="I59" s="38" t="str">
        <f>CONCATENATE(E59,F59,G59,H59)</f>
        <v>vul cellen C28-C32 invul alle bovenstaande groene cellen in om tot de OIM-beoordeling te komenOK</v>
      </c>
      <c r="J59" s="56" t="s">
        <v>52</v>
      </c>
      <c r="AA59" s="3">
        <f t="shared" ref="AA59:AB68" si="6">IF($A$44="",-1000000000000,-999999999999)</f>
        <v>-1000000000000</v>
      </c>
      <c r="AB59" s="3">
        <f t="shared" si="6"/>
        <v>-1000000000000</v>
      </c>
    </row>
    <row r="60" spans="1:28" ht="15" customHeight="1" x14ac:dyDescent="0.2">
      <c r="A60" s="14" t="str">
        <f>IF(A56="","","750 (-)")</f>
        <v/>
      </c>
      <c r="B60" s="15" t="str">
        <f>IF(A56="","","Opbrengsten uit financiële vaste activa")</f>
        <v/>
      </c>
      <c r="C60" s="67">
        <f t="shared" si="5"/>
        <v>-1000000000000</v>
      </c>
      <c r="D60" s="67">
        <f t="shared" si="5"/>
        <v>-1000000000000</v>
      </c>
      <c r="E60" s="38" t="s">
        <v>55</v>
      </c>
      <c r="F60" s="58" t="s">
        <v>45</v>
      </c>
      <c r="G60" s="58" t="s">
        <v>49</v>
      </c>
      <c r="H60" s="56" t="s">
        <v>51</v>
      </c>
      <c r="I60" s="38" t="str">
        <f t="shared" ref="I60:I106" si="7">CONCATENATE(E60,F60,G60,H60)</f>
        <v>vul cellen C28-C32 invul alle bovenstaande groene cellen in om tot de OIM-beoordeling te komenOKvul in/overschrijf alle groene niet-gearceerde cellen voor criteria 2 en 3</v>
      </c>
      <c r="J60" s="56" t="s">
        <v>52</v>
      </c>
      <c r="AA60" s="3">
        <f t="shared" si="6"/>
        <v>-1000000000000</v>
      </c>
      <c r="AB60" s="3">
        <f t="shared" si="6"/>
        <v>-1000000000000</v>
      </c>
    </row>
    <row r="61" spans="1:28" ht="15" customHeight="1" x14ac:dyDescent="0.2">
      <c r="A61" s="14" t="str">
        <f>IF(A56="","","751 (-)")</f>
        <v/>
      </c>
      <c r="B61" s="15" t="str">
        <f>IF(A56="","","Opbrengsten uit vlottende activa")</f>
        <v/>
      </c>
      <c r="C61" s="67">
        <f t="shared" si="5"/>
        <v>-1000000000000</v>
      </c>
      <c r="D61" s="67">
        <f t="shared" si="5"/>
        <v>-1000000000000</v>
      </c>
      <c r="E61" s="38" t="s">
        <v>55</v>
      </c>
      <c r="F61" s="58" t="s">
        <v>45</v>
      </c>
      <c r="G61" s="58" t="s">
        <v>50</v>
      </c>
      <c r="H61" s="56"/>
      <c r="I61" s="38" t="str">
        <f t="shared" si="7"/>
        <v>vul cellen C28-C32 invul alle bovenstaande groene cellen in om tot de OIM-beoordeling te komenniet OK</v>
      </c>
      <c r="J61" s="56" t="s">
        <v>52</v>
      </c>
      <c r="AA61" s="3">
        <f t="shared" si="6"/>
        <v>-1000000000000</v>
      </c>
      <c r="AB61" s="3">
        <f t="shared" si="6"/>
        <v>-1000000000000</v>
      </c>
    </row>
    <row r="62" spans="1:28" ht="15" customHeight="1" x14ac:dyDescent="0.2">
      <c r="A62" s="14" t="str">
        <f>IF(A56="","","752/9 (-)")</f>
        <v/>
      </c>
      <c r="B62" s="15" t="str">
        <f>IF(A56="","","Andere financiële opbrengsten")</f>
        <v/>
      </c>
      <c r="C62" s="67">
        <f t="shared" si="5"/>
        <v>-1000000000000</v>
      </c>
      <c r="D62" s="67">
        <f t="shared" si="5"/>
        <v>-1000000000000</v>
      </c>
      <c r="E62" s="38" t="s">
        <v>55</v>
      </c>
      <c r="F62" s="58" t="s">
        <v>45</v>
      </c>
      <c r="G62" s="58" t="s">
        <v>50</v>
      </c>
      <c r="H62" s="56" t="s">
        <v>51</v>
      </c>
      <c r="I62" s="38" t="str">
        <f t="shared" si="7"/>
        <v>vul cellen C28-C32 invul alle bovenstaande groene cellen in om tot de OIM-beoordeling te komenniet OKvul in/overschrijf alle groene niet-gearceerde cellen voor criteria 2 en 3</v>
      </c>
      <c r="J62" s="56" t="s">
        <v>52</v>
      </c>
      <c r="AA62" s="3">
        <f t="shared" si="6"/>
        <v>-1000000000000</v>
      </c>
      <c r="AB62" s="3">
        <f t="shared" si="6"/>
        <v>-1000000000000</v>
      </c>
    </row>
    <row r="63" spans="1:28" ht="15" customHeight="1" x14ac:dyDescent="0.2">
      <c r="A63" s="14" t="str">
        <f>IF(A56="","","650 (+)")</f>
        <v/>
      </c>
      <c r="B63" s="15" t="str">
        <f>IF(A56="","","Kosten van schulden")</f>
        <v/>
      </c>
      <c r="C63" s="67">
        <f t="shared" si="5"/>
        <v>-1000000000000</v>
      </c>
      <c r="D63" s="67">
        <f t="shared" si="5"/>
        <v>-1000000000000</v>
      </c>
      <c r="E63" s="38" t="s">
        <v>55</v>
      </c>
      <c r="F63" s="58" t="s">
        <v>44</v>
      </c>
      <c r="G63" s="58" t="s">
        <v>49</v>
      </c>
      <c r="H63" s="56"/>
      <c r="I63" s="38" t="str">
        <f t="shared" si="7"/>
        <v>vul cellen C28-C32 inOnderneming in moeilijkhedenOK</v>
      </c>
      <c r="J63" s="56" t="s">
        <v>44</v>
      </c>
      <c r="AA63" s="3">
        <f t="shared" si="6"/>
        <v>-1000000000000</v>
      </c>
      <c r="AB63" s="3">
        <f t="shared" si="6"/>
        <v>-1000000000000</v>
      </c>
    </row>
    <row r="64" spans="1:28" ht="15" customHeight="1" x14ac:dyDescent="0.2">
      <c r="A64" s="14" t="str">
        <f>IF(A56="","","651 (+)")</f>
        <v/>
      </c>
      <c r="B64" s="15" t="str">
        <f>IF(A56="","","Waardeverminderingen op vlottende activa")</f>
        <v/>
      </c>
      <c r="C64" s="67">
        <f t="shared" si="5"/>
        <v>-1000000000000</v>
      </c>
      <c r="D64" s="67">
        <f t="shared" si="5"/>
        <v>-1000000000000</v>
      </c>
      <c r="E64" s="38" t="s">
        <v>55</v>
      </c>
      <c r="F64" s="58" t="s">
        <v>44</v>
      </c>
      <c r="G64" s="58" t="s">
        <v>49</v>
      </c>
      <c r="H64" s="56" t="s">
        <v>51</v>
      </c>
      <c r="I64" s="38" t="str">
        <f t="shared" si="7"/>
        <v>vul cellen C28-C32 inOnderneming in moeilijkhedenOKvul in/overschrijf alle groene niet-gearceerde cellen voor criteria 2 en 3</v>
      </c>
      <c r="J64" s="56" t="s">
        <v>52</v>
      </c>
      <c r="AA64" s="3">
        <f t="shared" si="6"/>
        <v>-1000000000000</v>
      </c>
      <c r="AB64" s="3">
        <f t="shared" si="6"/>
        <v>-1000000000000</v>
      </c>
    </row>
    <row r="65" spans="1:28" ht="15" customHeight="1" x14ac:dyDescent="0.2">
      <c r="A65" s="14" t="str">
        <f>IF(A56="","","652/9 (+)")</f>
        <v/>
      </c>
      <c r="B65" s="15" t="str">
        <f>IF(A56="","","Andere financiële kosten")</f>
        <v/>
      </c>
      <c r="C65" s="67">
        <f t="shared" si="5"/>
        <v>-1000000000000</v>
      </c>
      <c r="D65" s="67">
        <f t="shared" si="5"/>
        <v>-1000000000000</v>
      </c>
      <c r="E65" s="38" t="s">
        <v>55</v>
      </c>
      <c r="F65" s="58" t="s">
        <v>44</v>
      </c>
      <c r="G65" s="58" t="s">
        <v>50</v>
      </c>
      <c r="H65" s="56"/>
      <c r="I65" s="38" t="str">
        <f t="shared" si="7"/>
        <v>vul cellen C28-C32 inOnderneming in moeilijkhedenniet OK</v>
      </c>
      <c r="J65" s="56" t="s">
        <v>44</v>
      </c>
      <c r="AA65" s="3">
        <f t="shared" si="6"/>
        <v>-1000000000000</v>
      </c>
      <c r="AB65" s="3">
        <f t="shared" si="6"/>
        <v>-1000000000000</v>
      </c>
    </row>
    <row r="66" spans="1:28" ht="25.5" customHeight="1" x14ac:dyDescent="0.2">
      <c r="A66" s="14" t="str">
        <f>IF(A56="","","660 (+)")</f>
        <v/>
      </c>
      <c r="B66" s="15" t="str">
        <f>IF(A56="","","Uitzonderlijke afschrijvingen en waardeverminderingen op oprichtingskosten, op immateriële en materiële vaste activa")</f>
        <v/>
      </c>
      <c r="C66" s="67">
        <f t="shared" si="5"/>
        <v>-1000000000000</v>
      </c>
      <c r="D66" s="67">
        <f t="shared" si="5"/>
        <v>-1000000000000</v>
      </c>
      <c r="E66" s="38" t="s">
        <v>55</v>
      </c>
      <c r="F66" s="58" t="s">
        <v>44</v>
      </c>
      <c r="G66" s="58" t="s">
        <v>50</v>
      </c>
      <c r="H66" s="56" t="s">
        <v>51</v>
      </c>
      <c r="I66" s="38" t="str">
        <f t="shared" si="7"/>
        <v>vul cellen C28-C32 inOnderneming in moeilijkhedenniet OKvul in/overschrijf alle groene niet-gearceerde cellen voor criteria 2 en 3</v>
      </c>
      <c r="J66" s="56" t="s">
        <v>52</v>
      </c>
      <c r="AA66" s="3">
        <f t="shared" si="6"/>
        <v>-1000000000000</v>
      </c>
      <c r="AB66" s="3">
        <f t="shared" si="6"/>
        <v>-1000000000000</v>
      </c>
    </row>
    <row r="67" spans="1:28" ht="30" customHeight="1" x14ac:dyDescent="0.2">
      <c r="A67" s="14" t="str">
        <f>IF(A56="","","760 (-)")</f>
        <v/>
      </c>
      <c r="B67" s="15" t="str">
        <f>IF(A56="","","Terugneming van afschrijvingen en van waardeverminderingen op immateriële en materiële vaste activa")</f>
        <v/>
      </c>
      <c r="C67" s="67">
        <f t="shared" si="5"/>
        <v>-1000000000000</v>
      </c>
      <c r="D67" s="67">
        <f t="shared" si="5"/>
        <v>-1000000000000</v>
      </c>
      <c r="E67" s="38" t="s">
        <v>55</v>
      </c>
      <c r="F67" s="58" t="s">
        <v>46</v>
      </c>
      <c r="G67" s="58" t="s">
        <v>49</v>
      </c>
      <c r="H67" s="56"/>
      <c r="I67" s="38" t="str">
        <f t="shared" si="7"/>
        <v>vul cellen C28-C32 inOnderneming niet in moeilijkhedenOK</v>
      </c>
      <c r="J67" s="58" t="s">
        <v>46</v>
      </c>
      <c r="AA67" s="3">
        <f t="shared" si="6"/>
        <v>-1000000000000</v>
      </c>
      <c r="AB67" s="3">
        <f t="shared" si="6"/>
        <v>-1000000000000</v>
      </c>
    </row>
    <row r="68" spans="1:28" ht="15" customHeight="1" x14ac:dyDescent="0.2">
      <c r="A68" s="16" t="str">
        <f>IF(A56="","","9903 (+)")</f>
        <v/>
      </c>
      <c r="B68" s="16" t="str">
        <f>IF(A56="","","Winst/verlies van het boekjaar, voor belastingen")</f>
        <v/>
      </c>
      <c r="C68" s="67">
        <f t="shared" si="5"/>
        <v>-1000000000000</v>
      </c>
      <c r="D68" s="67">
        <f t="shared" si="5"/>
        <v>-1000000000000</v>
      </c>
      <c r="E68" s="38" t="s">
        <v>55</v>
      </c>
      <c r="F68" s="58" t="s">
        <v>46</v>
      </c>
      <c r="G68" s="58" t="s">
        <v>49</v>
      </c>
      <c r="H68" s="56" t="s">
        <v>51</v>
      </c>
      <c r="I68" s="38" t="str">
        <f t="shared" si="7"/>
        <v>vul cellen C28-C32 inOnderneming niet in moeilijkhedenOKvul in/overschrijf alle groene niet-gearceerde cellen voor criteria 2 en 3</v>
      </c>
      <c r="J68" s="56" t="s">
        <v>52</v>
      </c>
      <c r="AA68" s="3">
        <f t="shared" si="6"/>
        <v>-1000000000000</v>
      </c>
      <c r="AB68" s="3">
        <f t="shared" si="6"/>
        <v>-1000000000000</v>
      </c>
    </row>
    <row r="69" spans="1:28" x14ac:dyDescent="0.2">
      <c r="A69" s="59"/>
      <c r="B69" s="60" t="str">
        <f>IF(A56="","","EBITDA")</f>
        <v/>
      </c>
      <c r="C69" s="68" t="str">
        <f>IF(A56="","",IF(C58+C59-C60-C61-C62+C63+C64+C65+C66-C67+C68&lt;-1000000000,0,C58+C59-C60-C61-C62+C63+C64+C65+C66-C67+C68))</f>
        <v/>
      </c>
      <c r="D69" s="68" t="str">
        <f>IF(A56="","",IF(D58+D59-D60-D61-D62+D63+D64+D65+D66-D67+D68&lt;-1000000000,0,D58+D59-D60-D61-D62+D63+D64+D65+D66-D67+D68))</f>
        <v/>
      </c>
      <c r="E69" s="38" t="s">
        <v>55</v>
      </c>
      <c r="F69" s="58" t="s">
        <v>46</v>
      </c>
      <c r="G69" s="58" t="s">
        <v>50</v>
      </c>
      <c r="H69" s="56"/>
      <c r="I69" s="38" t="str">
        <f t="shared" si="7"/>
        <v>vul cellen C28-C32 inOnderneming niet in moeilijkhedenniet OK</v>
      </c>
      <c r="J69" s="58" t="s">
        <v>46</v>
      </c>
    </row>
    <row r="70" spans="1:28" ht="15" customHeight="1" x14ac:dyDescent="0.2">
      <c r="A70" s="17" t="str">
        <f>IF(A56="","","650 (+)")</f>
        <v/>
      </c>
      <c r="B70" s="18" t="str">
        <f>IF(A56="","","Kosten van schulden")</f>
        <v/>
      </c>
      <c r="C70" s="69" t="str">
        <f>IF($A$44="","",IF(C63&lt;-1000000000,0,C63))</f>
        <v/>
      </c>
      <c r="D70" s="69" t="str">
        <f>IF($A$44="","",IF(D63&lt;-1000000000,0,D63))</f>
        <v/>
      </c>
      <c r="E70" s="38" t="s">
        <v>55</v>
      </c>
      <c r="F70" s="58" t="s">
        <v>46</v>
      </c>
      <c r="G70" s="58" t="s">
        <v>50</v>
      </c>
      <c r="H70" s="56" t="s">
        <v>51</v>
      </c>
      <c r="I70" s="38" t="str">
        <f t="shared" si="7"/>
        <v>vul cellen C28-C32 inOnderneming niet in moeilijkhedenniet OKvul in/overschrijf alle groene niet-gearceerde cellen voor criteria 2 en 3</v>
      </c>
      <c r="J70" s="56" t="s">
        <v>52</v>
      </c>
    </row>
    <row r="71" spans="1:28" ht="15" customHeight="1" x14ac:dyDescent="0.2">
      <c r="B71" s="61" t="str">
        <f>IF(A56="","","Rentelast")</f>
        <v/>
      </c>
      <c r="C71" s="69" t="str">
        <f>C70</f>
        <v/>
      </c>
      <c r="D71" s="69" t="str">
        <f>D70</f>
        <v/>
      </c>
      <c r="E71" s="38" t="s">
        <v>55</v>
      </c>
      <c r="F71" s="58" t="s">
        <v>47</v>
      </c>
      <c r="G71" s="58" t="s">
        <v>49</v>
      </c>
      <c r="H71" s="56"/>
      <c r="I71" s="38" t="str">
        <f t="shared" si="7"/>
        <v>vul cellen C28-C32 invul onderstaande criteria 2 en 3 in om tot de OIM-beoordeling te komenOK</v>
      </c>
      <c r="J71" s="56" t="s">
        <v>52</v>
      </c>
    </row>
    <row r="72" spans="1:28" ht="15" customHeight="1" x14ac:dyDescent="0.2">
      <c r="B72" s="52" t="str">
        <f>IF(A56="","","EBITDA/Rentelast")</f>
        <v/>
      </c>
      <c r="C72" s="69" t="str">
        <f>IF($A56="","",IF(SUM(C58:C68)&lt;-1000000000,"vul cellen C58-C68 in",IF(C71=0,C69,C69/C71)))</f>
        <v/>
      </c>
      <c r="D72" s="69" t="str">
        <f>IF($A56="","",IF(SUM(D58:D68)&lt;-1000000000,"vul cellen C58-C68 in",IF(D71=0,D69,D69/D71)))</f>
        <v/>
      </c>
      <c r="E72" s="38" t="s">
        <v>55</v>
      </c>
      <c r="F72" s="58" t="s">
        <v>47</v>
      </c>
      <c r="G72" s="58" t="s">
        <v>49</v>
      </c>
      <c r="H72" s="56" t="s">
        <v>51</v>
      </c>
      <c r="I72" s="38" t="str">
        <f t="shared" si="7"/>
        <v>vul cellen C28-C32 invul onderstaande criteria 2 en 3 in om tot de OIM-beoordeling te komenOKvul in/overschrijf alle groene niet-gearceerde cellen voor criteria 2 en 3</v>
      </c>
      <c r="J72" s="56" t="s">
        <v>52</v>
      </c>
    </row>
    <row r="73" spans="1:28" ht="15" customHeight="1" x14ac:dyDescent="0.2">
      <c r="B73" s="51" t="str">
        <f>IF(A56="","","Resultaat")</f>
        <v/>
      </c>
      <c r="C73" s="70" t="str">
        <f>IF($A56="","",IF(LEFT(C72,3)="vul",C72,IF(C72&gt;=1,"OK","niet OK")))</f>
        <v/>
      </c>
      <c r="D73" s="70" t="str">
        <f>IF($A56="","",IF(LEFT(D72,3)="vul",D72,IF(D72&gt;=1,"OK","niet OK")))</f>
        <v/>
      </c>
      <c r="E73" s="38" t="s">
        <v>55</v>
      </c>
      <c r="F73" s="58" t="s">
        <v>47</v>
      </c>
      <c r="G73" s="58" t="s">
        <v>50</v>
      </c>
      <c r="H73" s="56"/>
      <c r="I73" s="38" t="str">
        <f t="shared" si="7"/>
        <v>vul cellen C28-C32 invul onderstaande criteria 2 en 3 in om tot de OIM-beoordeling te komenniet OK</v>
      </c>
      <c r="J73" s="56" t="s">
        <v>52</v>
      </c>
    </row>
    <row r="74" spans="1:28" ht="15" customHeight="1" x14ac:dyDescent="0.2">
      <c r="E74" s="38" t="s">
        <v>55</v>
      </c>
      <c r="F74" s="58" t="s">
        <v>47</v>
      </c>
      <c r="G74" s="58" t="s">
        <v>50</v>
      </c>
      <c r="H74" s="56" t="s">
        <v>51</v>
      </c>
      <c r="I74" s="38" t="str">
        <f t="shared" si="7"/>
        <v>vul cellen C28-C32 invul onderstaande criteria 2 en 3 in om tot de OIM-beoordeling te komenniet OKvul in/overschrijf alle groene niet-gearceerde cellen voor criteria 2 en 3</v>
      </c>
      <c r="J74" s="56" t="s">
        <v>52</v>
      </c>
    </row>
    <row r="75" spans="1:28" ht="25.5" x14ac:dyDescent="0.2">
      <c r="A75" s="121" t="str">
        <f>IF(A56="","",IF(AND(D57&lt;&gt;"nvt",COUNTIF(C54:D54,"niet OK")+COUNTIF(C73:D73,"niet OK")=4),"niet OK",IF(AND(D57="nvt",COUNTIF(C54:D54,"niet OK")=2),"niet OK","OK")))</f>
        <v/>
      </c>
      <c r="B75" s="121"/>
      <c r="C75" s="121"/>
      <c r="D75" s="121"/>
      <c r="E75" s="38" t="s">
        <v>44</v>
      </c>
      <c r="F75" s="58" t="s">
        <v>45</v>
      </c>
      <c r="G75" s="58" t="s">
        <v>49</v>
      </c>
      <c r="H75" s="56"/>
      <c r="I75" s="38" t="str">
        <f t="shared" si="7"/>
        <v>Onderneming in moeilijkhedenvul alle bovenstaande groene cellen in om tot de OIM-beoordeling te komenOK</v>
      </c>
      <c r="J75" s="56" t="s">
        <v>52</v>
      </c>
    </row>
    <row r="76" spans="1:28" ht="25.5" x14ac:dyDescent="0.2">
      <c r="B76" s="20" t="str">
        <f>IF(A56="","",IF(AND(C45&gt;100,D45&gt;100,SUM(C46:D47)+SUM(D49:D51)+SUM(C58:D68)&lt;-1000000000),"vul in/overschrijf alle groene niet-gearceerde cellen voor criteria 2 en 3",IF(AND(C45&gt;100,D45&lt;100,SUM(C46:C47)+SUM(C58:C68)&lt;-1000000000),"vul in/overschrijf alle groene niet-gearceerde cellen voor criteria 2 en 3","")))</f>
        <v/>
      </c>
      <c r="E76" s="38" t="s">
        <v>44</v>
      </c>
      <c r="F76" s="58" t="s">
        <v>45</v>
      </c>
      <c r="G76" s="58" t="s">
        <v>49</v>
      </c>
      <c r="H76" s="56" t="s">
        <v>51</v>
      </c>
      <c r="I76" s="38" t="str">
        <f t="shared" si="7"/>
        <v>Onderneming in moeilijkhedenvul alle bovenstaande groene cellen in om tot de OIM-beoordeling te komenOKvul in/overschrijf alle groene niet-gearceerde cellen voor criteria 2 en 3</v>
      </c>
      <c r="J76" s="56" t="s">
        <v>52</v>
      </c>
    </row>
    <row r="77" spans="1:28" ht="25.5" x14ac:dyDescent="0.2">
      <c r="B77" s="21" t="str">
        <f>CONCATENATE(C36,A38,A75,B76)</f>
        <v>vul cellen C28-C32 invul alle bovenstaande groene cellen in om tot de OIM-beoordeling te komen</v>
      </c>
      <c r="E77" s="38" t="s">
        <v>44</v>
      </c>
      <c r="F77" s="58" t="s">
        <v>45</v>
      </c>
      <c r="G77" s="58" t="s">
        <v>50</v>
      </c>
      <c r="H77" s="56"/>
      <c r="I77" s="38" t="str">
        <f t="shared" si="7"/>
        <v>Onderneming in moeilijkhedenvul alle bovenstaande groene cellen in om tot de OIM-beoordeling te komenniet OK</v>
      </c>
      <c r="J77" s="56" t="s">
        <v>52</v>
      </c>
    </row>
    <row r="78" spans="1:28" ht="25.5" x14ac:dyDescent="0.2">
      <c r="A78" s="122" t="str">
        <f>IF(A56="","",VLOOKUP(B77,I59:J106,2,FALSE))</f>
        <v/>
      </c>
      <c r="B78" s="122"/>
      <c r="C78" s="122"/>
      <c r="D78" s="122"/>
      <c r="E78" s="38" t="s">
        <v>44</v>
      </c>
      <c r="F78" s="58" t="s">
        <v>45</v>
      </c>
      <c r="G78" s="58" t="s">
        <v>50</v>
      </c>
      <c r="H78" s="56" t="s">
        <v>51</v>
      </c>
      <c r="I78" s="38" t="str">
        <f t="shared" si="7"/>
        <v>Onderneming in moeilijkhedenvul alle bovenstaande groene cellen in om tot de OIM-beoordeling te komenniet OKvul in/overschrijf alle groene niet-gearceerde cellen voor criteria 2 en 3</v>
      </c>
      <c r="J78" s="56" t="s">
        <v>52</v>
      </c>
    </row>
    <row r="79" spans="1:28" x14ac:dyDescent="0.2">
      <c r="E79" s="38" t="s">
        <v>44</v>
      </c>
      <c r="F79" s="58" t="s">
        <v>44</v>
      </c>
      <c r="G79" s="58" t="s">
        <v>49</v>
      </c>
      <c r="H79" s="56"/>
      <c r="I79" s="38" t="str">
        <f t="shared" si="7"/>
        <v>Onderneming in moeilijkhedenOnderneming in moeilijkhedenOK</v>
      </c>
      <c r="J79" s="56" t="s">
        <v>44</v>
      </c>
    </row>
    <row r="80" spans="1:28" x14ac:dyDescent="0.2">
      <c r="E80" s="38" t="s">
        <v>44</v>
      </c>
      <c r="F80" s="58" t="s">
        <v>44</v>
      </c>
      <c r="G80" s="58" t="s">
        <v>49</v>
      </c>
      <c r="H80" s="56" t="s">
        <v>51</v>
      </c>
      <c r="I80" s="38" t="str">
        <f t="shared" si="7"/>
        <v>Onderneming in moeilijkhedenOnderneming in moeilijkhedenOKvul in/overschrijf alle groene niet-gearceerde cellen voor criteria 2 en 3</v>
      </c>
      <c r="J80" s="56" t="s">
        <v>44</v>
      </c>
    </row>
    <row r="81" spans="5:10" x14ac:dyDescent="0.2">
      <c r="E81" s="38" t="s">
        <v>44</v>
      </c>
      <c r="F81" s="58" t="s">
        <v>44</v>
      </c>
      <c r="G81" s="58" t="s">
        <v>50</v>
      </c>
      <c r="H81" s="56"/>
      <c r="I81" s="38" t="str">
        <f t="shared" si="7"/>
        <v>Onderneming in moeilijkhedenOnderneming in moeilijkhedenniet OK</v>
      </c>
      <c r="J81" s="56" t="s">
        <v>44</v>
      </c>
    </row>
    <row r="82" spans="5:10" x14ac:dyDescent="0.2">
      <c r="E82" s="38" t="s">
        <v>44</v>
      </c>
      <c r="F82" s="58" t="s">
        <v>44</v>
      </c>
      <c r="G82" s="58" t="s">
        <v>50</v>
      </c>
      <c r="H82" s="56" t="s">
        <v>51</v>
      </c>
      <c r="I82" s="38" t="str">
        <f t="shared" si="7"/>
        <v>Onderneming in moeilijkhedenOnderneming in moeilijkhedenniet OKvul in/overschrijf alle groene niet-gearceerde cellen voor criteria 2 en 3</v>
      </c>
      <c r="J82" s="56" t="s">
        <v>44</v>
      </c>
    </row>
    <row r="83" spans="5:10" x14ac:dyDescent="0.2">
      <c r="E83" s="38" t="s">
        <v>44</v>
      </c>
      <c r="F83" s="58" t="s">
        <v>46</v>
      </c>
      <c r="G83" s="58" t="s">
        <v>49</v>
      </c>
      <c r="H83" s="56"/>
      <c r="I83" s="38" t="str">
        <f t="shared" si="7"/>
        <v>Onderneming in moeilijkhedenOnderneming niet in moeilijkhedenOK</v>
      </c>
      <c r="J83" s="58" t="s">
        <v>46</v>
      </c>
    </row>
    <row r="84" spans="5:10" x14ac:dyDescent="0.2">
      <c r="E84" s="38" t="s">
        <v>44</v>
      </c>
      <c r="F84" s="58" t="s">
        <v>46</v>
      </c>
      <c r="G84" s="58" t="s">
        <v>49</v>
      </c>
      <c r="H84" s="56" t="s">
        <v>51</v>
      </c>
      <c r="I84" s="38" t="str">
        <f t="shared" si="7"/>
        <v>Onderneming in moeilijkhedenOnderneming niet in moeilijkhedenOKvul in/overschrijf alle groene niet-gearceerde cellen voor criteria 2 en 3</v>
      </c>
      <c r="J84" s="56" t="s">
        <v>52</v>
      </c>
    </row>
    <row r="85" spans="5:10" x14ac:dyDescent="0.2">
      <c r="E85" s="38" t="s">
        <v>44</v>
      </c>
      <c r="F85" s="58" t="s">
        <v>46</v>
      </c>
      <c r="G85" s="58" t="s">
        <v>50</v>
      </c>
      <c r="H85" s="56"/>
      <c r="I85" s="38" t="str">
        <f t="shared" si="7"/>
        <v>Onderneming in moeilijkhedenOnderneming niet in moeilijkhedenniet OK</v>
      </c>
      <c r="J85" s="58" t="s">
        <v>46</v>
      </c>
    </row>
    <row r="86" spans="5:10" x14ac:dyDescent="0.2">
      <c r="E86" s="38" t="s">
        <v>44</v>
      </c>
      <c r="F86" s="58" t="s">
        <v>46</v>
      </c>
      <c r="G86" s="58" t="s">
        <v>50</v>
      </c>
      <c r="H86" s="56" t="s">
        <v>51</v>
      </c>
      <c r="I86" s="38" t="str">
        <f t="shared" si="7"/>
        <v>Onderneming in moeilijkhedenOnderneming niet in moeilijkhedenniet OKvul in/overschrijf alle groene niet-gearceerde cellen voor criteria 2 en 3</v>
      </c>
      <c r="J86" s="56" t="s">
        <v>52</v>
      </c>
    </row>
    <row r="87" spans="5:10" x14ac:dyDescent="0.2">
      <c r="E87" s="38" t="s">
        <v>44</v>
      </c>
      <c r="F87" s="58" t="s">
        <v>47</v>
      </c>
      <c r="G87" s="58" t="s">
        <v>49</v>
      </c>
      <c r="H87" s="56"/>
      <c r="I87" s="38" t="str">
        <f t="shared" si="7"/>
        <v>Onderneming in moeilijkhedenvul onderstaande criteria 2 en 3 in om tot de OIM-beoordeling te komenOK</v>
      </c>
      <c r="J87" s="56" t="s">
        <v>44</v>
      </c>
    </row>
    <row r="88" spans="5:10" x14ac:dyDescent="0.2">
      <c r="E88" s="38" t="s">
        <v>44</v>
      </c>
      <c r="F88" s="58" t="s">
        <v>47</v>
      </c>
      <c r="G88" s="58" t="s">
        <v>49</v>
      </c>
      <c r="H88" s="56" t="s">
        <v>51</v>
      </c>
      <c r="I88" s="38" t="str">
        <f t="shared" si="7"/>
        <v>Onderneming in moeilijkhedenvul onderstaande criteria 2 en 3 in om tot de OIM-beoordeling te komenOKvul in/overschrijf alle groene niet-gearceerde cellen voor criteria 2 en 3</v>
      </c>
      <c r="J88" s="56" t="s">
        <v>44</v>
      </c>
    </row>
    <row r="89" spans="5:10" x14ac:dyDescent="0.2">
      <c r="E89" s="38" t="s">
        <v>44</v>
      </c>
      <c r="F89" s="58" t="s">
        <v>47</v>
      </c>
      <c r="G89" s="58" t="s">
        <v>50</v>
      </c>
      <c r="H89" s="56"/>
      <c r="I89" s="38" t="str">
        <f t="shared" si="7"/>
        <v>Onderneming in moeilijkhedenvul onderstaande criteria 2 en 3 in om tot de OIM-beoordeling te komenniet OK</v>
      </c>
      <c r="J89" s="56" t="s">
        <v>44</v>
      </c>
    </row>
    <row r="90" spans="5:10" x14ac:dyDescent="0.2">
      <c r="E90" s="38" t="s">
        <v>44</v>
      </c>
      <c r="F90" s="58" t="s">
        <v>47</v>
      </c>
      <c r="G90" s="58" t="s">
        <v>50</v>
      </c>
      <c r="H90" s="56" t="s">
        <v>51</v>
      </c>
      <c r="I90" s="38" t="str">
        <f t="shared" si="7"/>
        <v>Onderneming in moeilijkhedenvul onderstaande criteria 2 en 3 in om tot de OIM-beoordeling te komenniet OKvul in/overschrijf alle groene niet-gearceerde cellen voor criteria 2 en 3</v>
      </c>
      <c r="J90" s="56" t="s">
        <v>44</v>
      </c>
    </row>
    <row r="91" spans="5:10" ht="25.5" x14ac:dyDescent="0.2">
      <c r="E91" s="38" t="s">
        <v>46</v>
      </c>
      <c r="F91" s="58" t="s">
        <v>45</v>
      </c>
      <c r="G91" s="58" t="s">
        <v>49</v>
      </c>
      <c r="H91" s="56"/>
      <c r="I91" s="38" t="str">
        <f t="shared" si="7"/>
        <v>Onderneming niet in moeilijkhedenvul alle bovenstaande groene cellen in om tot de OIM-beoordeling te komenOK</v>
      </c>
      <c r="J91" s="56" t="s">
        <v>46</v>
      </c>
    </row>
    <row r="92" spans="5:10" ht="25.5" x14ac:dyDescent="0.2">
      <c r="E92" s="38" t="s">
        <v>46</v>
      </c>
      <c r="F92" s="58" t="s">
        <v>45</v>
      </c>
      <c r="G92" s="58" t="s">
        <v>49</v>
      </c>
      <c r="H92" s="56" t="s">
        <v>51</v>
      </c>
      <c r="I92" s="38" t="str">
        <f t="shared" si="7"/>
        <v>Onderneming niet in moeilijkhedenvul alle bovenstaande groene cellen in om tot de OIM-beoordeling te komenOKvul in/overschrijf alle groene niet-gearceerde cellen voor criteria 2 en 3</v>
      </c>
      <c r="J92" s="56" t="s">
        <v>52</v>
      </c>
    </row>
    <row r="93" spans="5:10" ht="25.5" x14ac:dyDescent="0.2">
      <c r="E93" s="38" t="s">
        <v>46</v>
      </c>
      <c r="F93" s="58" t="s">
        <v>45</v>
      </c>
      <c r="G93" s="58" t="s">
        <v>50</v>
      </c>
      <c r="H93" s="56"/>
      <c r="I93" s="38" t="str">
        <f t="shared" si="7"/>
        <v>Onderneming niet in moeilijkhedenvul alle bovenstaande groene cellen in om tot de OIM-beoordeling te komenniet OK</v>
      </c>
      <c r="J93" s="56" t="s">
        <v>44</v>
      </c>
    </row>
    <row r="94" spans="5:10" ht="25.5" x14ac:dyDescent="0.2">
      <c r="E94" s="38" t="s">
        <v>46</v>
      </c>
      <c r="F94" s="58" t="s">
        <v>45</v>
      </c>
      <c r="G94" s="58" t="s">
        <v>50</v>
      </c>
      <c r="H94" s="56" t="s">
        <v>51</v>
      </c>
      <c r="I94" s="38" t="str">
        <f t="shared" si="7"/>
        <v>Onderneming niet in moeilijkhedenvul alle bovenstaande groene cellen in om tot de OIM-beoordeling te komenniet OKvul in/overschrijf alle groene niet-gearceerde cellen voor criteria 2 en 3</v>
      </c>
      <c r="J94" s="56" t="s">
        <v>52</v>
      </c>
    </row>
    <row r="95" spans="5:10" x14ac:dyDescent="0.2">
      <c r="E95" s="38" t="s">
        <v>46</v>
      </c>
      <c r="F95" s="58" t="s">
        <v>44</v>
      </c>
      <c r="G95" s="58" t="s">
        <v>49</v>
      </c>
      <c r="H95" s="56"/>
      <c r="I95" s="38" t="str">
        <f t="shared" si="7"/>
        <v>Onderneming niet in moeilijkhedenOnderneming in moeilijkhedenOK</v>
      </c>
      <c r="J95" s="56" t="s">
        <v>44</v>
      </c>
    </row>
    <row r="96" spans="5:10" x14ac:dyDescent="0.2">
      <c r="E96" s="38" t="s">
        <v>46</v>
      </c>
      <c r="F96" s="58" t="s">
        <v>44</v>
      </c>
      <c r="G96" s="58" t="s">
        <v>49</v>
      </c>
      <c r="H96" s="56" t="s">
        <v>51</v>
      </c>
      <c r="I96" s="38" t="str">
        <f t="shared" si="7"/>
        <v>Onderneming niet in moeilijkhedenOnderneming in moeilijkhedenOKvul in/overschrijf alle groene niet-gearceerde cellen voor criteria 2 en 3</v>
      </c>
      <c r="J96" s="56" t="s">
        <v>52</v>
      </c>
    </row>
    <row r="97" spans="5:10" x14ac:dyDescent="0.2">
      <c r="E97" s="38" t="s">
        <v>46</v>
      </c>
      <c r="F97" s="58" t="s">
        <v>44</v>
      </c>
      <c r="G97" s="58" t="s">
        <v>50</v>
      </c>
      <c r="H97" s="56"/>
      <c r="I97" s="38" t="str">
        <f t="shared" si="7"/>
        <v>Onderneming niet in moeilijkhedenOnderneming in moeilijkhedenniet OK</v>
      </c>
      <c r="J97" s="56" t="s">
        <v>44</v>
      </c>
    </row>
    <row r="98" spans="5:10" x14ac:dyDescent="0.2">
      <c r="E98" s="38" t="s">
        <v>46</v>
      </c>
      <c r="F98" s="58" t="s">
        <v>44</v>
      </c>
      <c r="G98" s="58" t="s">
        <v>50</v>
      </c>
      <c r="H98" s="56" t="s">
        <v>51</v>
      </c>
      <c r="I98" s="38" t="str">
        <f t="shared" si="7"/>
        <v>Onderneming niet in moeilijkhedenOnderneming in moeilijkhedenniet OKvul in/overschrijf alle groene niet-gearceerde cellen voor criteria 2 en 3</v>
      </c>
      <c r="J98" s="56" t="s">
        <v>52</v>
      </c>
    </row>
    <row r="99" spans="5:10" x14ac:dyDescent="0.2">
      <c r="E99" s="38" t="s">
        <v>46</v>
      </c>
      <c r="F99" s="58" t="s">
        <v>46</v>
      </c>
      <c r="G99" s="58" t="s">
        <v>49</v>
      </c>
      <c r="H99" s="56"/>
      <c r="I99" s="38" t="str">
        <f t="shared" si="7"/>
        <v>Onderneming niet in moeilijkhedenOnderneming niet in moeilijkhedenOK</v>
      </c>
      <c r="J99" s="58" t="s">
        <v>46</v>
      </c>
    </row>
    <row r="100" spans="5:10" x14ac:dyDescent="0.2">
      <c r="E100" s="38" t="s">
        <v>46</v>
      </c>
      <c r="F100" s="58" t="s">
        <v>46</v>
      </c>
      <c r="G100" s="58" t="s">
        <v>49</v>
      </c>
      <c r="H100" s="56" t="s">
        <v>51</v>
      </c>
      <c r="I100" s="38" t="str">
        <f t="shared" si="7"/>
        <v>Onderneming niet in moeilijkhedenOnderneming niet in moeilijkhedenOKvul in/overschrijf alle groene niet-gearceerde cellen voor criteria 2 en 3</v>
      </c>
      <c r="J100" s="58" t="s">
        <v>46</v>
      </c>
    </row>
    <row r="101" spans="5:10" x14ac:dyDescent="0.2">
      <c r="E101" s="38" t="s">
        <v>46</v>
      </c>
      <c r="F101" s="58" t="s">
        <v>46</v>
      </c>
      <c r="G101" s="58" t="s">
        <v>50</v>
      </c>
      <c r="H101" s="56"/>
      <c r="I101" s="38" t="str">
        <f t="shared" si="7"/>
        <v>Onderneming niet in moeilijkhedenOnderneming niet in moeilijkhedenniet OK</v>
      </c>
      <c r="J101" s="58" t="s">
        <v>46</v>
      </c>
    </row>
    <row r="102" spans="5:10" x14ac:dyDescent="0.2">
      <c r="E102" s="38" t="s">
        <v>46</v>
      </c>
      <c r="F102" s="58" t="s">
        <v>46</v>
      </c>
      <c r="G102" s="58" t="s">
        <v>50</v>
      </c>
      <c r="H102" s="56" t="s">
        <v>51</v>
      </c>
      <c r="I102" s="38" t="str">
        <f t="shared" si="7"/>
        <v>Onderneming niet in moeilijkhedenOnderneming niet in moeilijkhedenniet OKvul in/overschrijf alle groene niet-gearceerde cellen voor criteria 2 en 3</v>
      </c>
      <c r="J102" s="58" t="s">
        <v>46</v>
      </c>
    </row>
    <row r="103" spans="5:10" x14ac:dyDescent="0.2">
      <c r="E103" s="38" t="s">
        <v>46</v>
      </c>
      <c r="F103" s="58" t="s">
        <v>47</v>
      </c>
      <c r="G103" s="58" t="s">
        <v>49</v>
      </c>
      <c r="H103" s="56"/>
      <c r="I103" s="38" t="str">
        <f t="shared" si="7"/>
        <v>Onderneming niet in moeilijkhedenvul onderstaande criteria 2 en 3 in om tot de OIM-beoordeling te komenOK</v>
      </c>
      <c r="J103" s="56" t="s">
        <v>46</v>
      </c>
    </row>
    <row r="104" spans="5:10" x14ac:dyDescent="0.2">
      <c r="E104" s="38" t="s">
        <v>46</v>
      </c>
      <c r="F104" s="58" t="s">
        <v>47</v>
      </c>
      <c r="G104" s="58" t="s">
        <v>49</v>
      </c>
      <c r="H104" s="56" t="s">
        <v>51</v>
      </c>
      <c r="I104" s="38" t="str">
        <f t="shared" si="7"/>
        <v>Onderneming niet in moeilijkhedenvul onderstaande criteria 2 en 3 in om tot de OIM-beoordeling te komenOKvul in/overschrijf alle groene niet-gearceerde cellen voor criteria 2 en 3</v>
      </c>
      <c r="J104" s="56" t="s">
        <v>52</v>
      </c>
    </row>
    <row r="105" spans="5:10" x14ac:dyDescent="0.2">
      <c r="E105" s="38" t="s">
        <v>46</v>
      </c>
      <c r="F105" s="58" t="s">
        <v>47</v>
      </c>
      <c r="G105" s="58" t="s">
        <v>50</v>
      </c>
      <c r="H105" s="56"/>
      <c r="I105" s="38" t="str">
        <f t="shared" si="7"/>
        <v>Onderneming niet in moeilijkhedenvul onderstaande criteria 2 en 3 in om tot de OIM-beoordeling te komenniet OK</v>
      </c>
      <c r="J105" s="56" t="s">
        <v>44</v>
      </c>
    </row>
    <row r="106" spans="5:10" x14ac:dyDescent="0.2">
      <c r="E106" s="38" t="s">
        <v>46</v>
      </c>
      <c r="F106" s="58" t="s">
        <v>47</v>
      </c>
      <c r="G106" s="58" t="s">
        <v>50</v>
      </c>
      <c r="H106" s="56" t="s">
        <v>51</v>
      </c>
      <c r="I106" s="38" t="str">
        <f t="shared" si="7"/>
        <v>Onderneming niet in moeilijkhedenvul onderstaande criteria 2 en 3 in om tot de OIM-beoordeling te komenniet OKvul in/overschrijf alle groene niet-gearceerde cellen voor criteria 2 en 3</v>
      </c>
      <c r="J106" s="56" t="s">
        <v>52</v>
      </c>
    </row>
  </sheetData>
  <sheetProtection algorithmName="SHA-512" hashValue="lvpaXRIQsbkThm1vkaF8P9fnxfT+8DNRo8oHJ8HJ5cEbeCLZi1sR7824jh5haLpDKzqcJQtmJu9tu3XqtqkoSA==" saltValue="+2BfUAyM8dPB00UAM5qpTw==" spinCount="100000" sheet="1" objects="1" scenarios="1"/>
  <mergeCells count="55">
    <mergeCell ref="C34:D34"/>
    <mergeCell ref="A35:B35"/>
    <mergeCell ref="C35:D35"/>
    <mergeCell ref="A75:D75"/>
    <mergeCell ref="A78:D78"/>
    <mergeCell ref="C36:D36"/>
    <mergeCell ref="A44:D44"/>
    <mergeCell ref="A42:D42"/>
    <mergeCell ref="A40:D40"/>
    <mergeCell ref="V6:X6"/>
    <mergeCell ref="V7:X7"/>
    <mergeCell ref="A24:D24"/>
    <mergeCell ref="A25:D25"/>
    <mergeCell ref="A26:D26"/>
    <mergeCell ref="C17:D17"/>
    <mergeCell ref="A20:D20"/>
    <mergeCell ref="A21:D21"/>
    <mergeCell ref="A22:D22"/>
    <mergeCell ref="A23:D23"/>
    <mergeCell ref="C11:D11"/>
    <mergeCell ref="C12:D12"/>
    <mergeCell ref="C14:D14"/>
    <mergeCell ref="C15:D15"/>
    <mergeCell ref="C16:D16"/>
    <mergeCell ref="F57:J57"/>
    <mergeCell ref="A38:D38"/>
    <mergeCell ref="A56:D56"/>
    <mergeCell ref="A2:D2"/>
    <mergeCell ref="C6:D6"/>
    <mergeCell ref="C7:D7"/>
    <mergeCell ref="C9:D9"/>
    <mergeCell ref="C10:D10"/>
    <mergeCell ref="A4:D4"/>
    <mergeCell ref="C27:D27"/>
    <mergeCell ref="C28:D28"/>
    <mergeCell ref="C29:D29"/>
    <mergeCell ref="C30:D30"/>
    <mergeCell ref="C31:D31"/>
    <mergeCell ref="C32:D32"/>
    <mergeCell ref="C33:D33"/>
    <mergeCell ref="AA6:AB6"/>
    <mergeCell ref="AA7:AB7"/>
    <mergeCell ref="AA9:AB9"/>
    <mergeCell ref="AA10:AB10"/>
    <mergeCell ref="AA11:AB11"/>
    <mergeCell ref="AA12:AB12"/>
    <mergeCell ref="AA14:AB14"/>
    <mergeCell ref="AA15:AB15"/>
    <mergeCell ref="AA16:AB16"/>
    <mergeCell ref="AA17:AB17"/>
    <mergeCell ref="AA28:AB28"/>
    <mergeCell ref="AA29:AB29"/>
    <mergeCell ref="AA30:AB30"/>
    <mergeCell ref="AA31:AB31"/>
    <mergeCell ref="AA32:AB32"/>
  </mergeCells>
  <phoneticPr fontId="16" type="noConversion"/>
  <conditionalFormatting sqref="C35">
    <cfRule type="cellIs" dxfId="177" priority="237" operator="lessThan">
      <formula>0.5</formula>
    </cfRule>
  </conditionalFormatting>
  <conditionalFormatting sqref="C36:C37 C41 C39">
    <cfRule type="cellIs" dxfId="176" priority="235" operator="equal">
      <formula>"Onderneming niet in moeilijkheden"</formula>
    </cfRule>
    <cfRule type="cellIs" dxfId="175" priority="236" operator="equal">
      <formula>"Onderneming in moeilijkheden"</formula>
    </cfRule>
  </conditionalFormatting>
  <conditionalFormatting sqref="A44:D44">
    <cfRule type="cellIs" dxfId="174" priority="203" operator="equal">
      <formula>"Criterium 2: vreemd vermogen/eigen vermogen meer dan 7,5"</formula>
    </cfRule>
  </conditionalFormatting>
  <conditionalFormatting sqref="A45">
    <cfRule type="cellIs" dxfId="173" priority="202" operator="equal">
      <formula>"Code"</formula>
    </cfRule>
  </conditionalFormatting>
  <conditionalFormatting sqref="B45">
    <cfRule type="cellIs" dxfId="172" priority="201" operator="equal">
      <formula>"Omschrijving"</formula>
    </cfRule>
  </conditionalFormatting>
  <conditionalFormatting sqref="C45">
    <cfRule type="cellIs" dxfId="171" priority="200" operator="greaterThan">
      <formula>100</formula>
    </cfRule>
  </conditionalFormatting>
  <conditionalFormatting sqref="D45">
    <cfRule type="cellIs" dxfId="170" priority="199" operator="greaterThan">
      <formula>0</formula>
    </cfRule>
  </conditionalFormatting>
  <conditionalFormatting sqref="C45:D45">
    <cfRule type="cellIs" dxfId="169" priority="198" operator="equal">
      <formula>0</formula>
    </cfRule>
  </conditionalFormatting>
  <conditionalFormatting sqref="A46">
    <cfRule type="cellIs" dxfId="168" priority="197" operator="equal">
      <formula>"16 (+)"</formula>
    </cfRule>
  </conditionalFormatting>
  <conditionalFormatting sqref="A47">
    <cfRule type="cellIs" dxfId="167" priority="196" operator="equal">
      <formula>"17/49 (+)"</formula>
    </cfRule>
  </conditionalFormatting>
  <conditionalFormatting sqref="B46">
    <cfRule type="cellIs" dxfId="166" priority="195" operator="equal">
      <formula>"Voorzieningen en uitgestelde belastingen"</formula>
    </cfRule>
  </conditionalFormatting>
  <conditionalFormatting sqref="B47">
    <cfRule type="cellIs" dxfId="165" priority="194" operator="equal">
      <formula>"Schulden"</formula>
    </cfRule>
  </conditionalFormatting>
  <conditionalFormatting sqref="A49">
    <cfRule type="cellIs" dxfId="164" priority="184" operator="equal">
      <formula>"10/15 (+)"</formula>
    </cfRule>
  </conditionalFormatting>
  <conditionalFormatting sqref="A50">
    <cfRule type="cellIs" dxfId="163" priority="180" operator="equal">
      <formula>"101 (+)"</formula>
    </cfRule>
    <cfRule type="cellIs" dxfId="162" priority="183" operator="equal">
      <formula>"87901 (+)"</formula>
    </cfRule>
  </conditionalFormatting>
  <conditionalFormatting sqref="A51">
    <cfRule type="cellIs" dxfId="161" priority="102" operator="equal">
      <formula>"* * *"</formula>
    </cfRule>
    <cfRule type="cellIs" dxfId="160" priority="182" operator="equal">
      <formula>"87911 (+)"</formula>
    </cfRule>
  </conditionalFormatting>
  <conditionalFormatting sqref="B49">
    <cfRule type="cellIs" dxfId="159" priority="181" operator="equal">
      <formula>"Eigen vermogen"</formula>
    </cfRule>
  </conditionalFormatting>
  <conditionalFormatting sqref="B50">
    <cfRule type="cellIs" dxfId="158" priority="177" operator="equal">
      <formula>"Eigen vermogen/inbreng ingebracht door de aandeelhouders in geld waarvan niet volgestort"</formula>
    </cfRule>
    <cfRule type="cellIs" dxfId="157" priority="179" operator="equal">
      <formula>"Niet opgevraagd kapitaal"</formula>
    </cfRule>
  </conditionalFormatting>
  <conditionalFormatting sqref="B51">
    <cfRule type="cellIs" dxfId="156" priority="101" operator="equal">
      <formula>"* * *"</formula>
    </cfRule>
    <cfRule type="cellIs" dxfId="155" priority="176" operator="equal">
      <formula>"Eigen vermogen/inbreng ingebracht door de aandeelhouders in natura waarvan niet volgestort"</formula>
    </cfRule>
  </conditionalFormatting>
  <conditionalFormatting sqref="C49">
    <cfRule type="cellIs" dxfId="154" priority="175" operator="notEqual">
      <formula>""</formula>
    </cfRule>
  </conditionalFormatting>
  <conditionalFormatting sqref="C50">
    <cfRule type="cellIs" dxfId="153" priority="174" operator="notEqual">
      <formula>""</formula>
    </cfRule>
  </conditionalFormatting>
  <conditionalFormatting sqref="C51">
    <cfRule type="cellIs" dxfId="152" priority="173" operator="notEqual">
      <formula>""</formula>
    </cfRule>
  </conditionalFormatting>
  <conditionalFormatting sqref="A40:D40">
    <cfRule type="cellIs" dxfId="151" priority="171" operator="notEqual">
      <formula>""</formula>
    </cfRule>
  </conditionalFormatting>
  <conditionalFormatting sqref="A42:D42">
    <cfRule type="cellIs" dxfId="150" priority="170" operator="equal">
      <formula>"TWEE LAATST AFGESLOTEN  BOEKJAREN OF (HISTORISCHE/GEBUDGETTEERDE) TUSSENTIJDSE FINANCIËLE STATEN"</formula>
    </cfRule>
  </conditionalFormatting>
  <conditionalFormatting sqref="A38:D38">
    <cfRule type="cellIs" dxfId="149" priority="161" operator="equal">
      <formula>"vul onderstaande criteria 2 en 3 in om tot de OIM-beoordeling te komen"</formula>
    </cfRule>
    <cfRule type="cellIs" dxfId="148" priority="162" operator="equal">
      <formula>"vul alle bovenstaande groene cellen in om tot de OIM-beoordeling te komen"</formula>
    </cfRule>
    <cfRule type="cellIs" dxfId="147" priority="163" operator="equal">
      <formula>"Onderneming niet in moeilijkheden"</formula>
    </cfRule>
    <cfRule type="cellIs" dxfId="146" priority="164" operator="equal">
      <formula>"Onderneming in moeilijkheden"</formula>
    </cfRule>
  </conditionalFormatting>
  <conditionalFormatting sqref="A56:D56">
    <cfRule type="cellIs" dxfId="145" priority="153" operator="notEqual">
      <formula>""</formula>
    </cfRule>
  </conditionalFormatting>
  <conditionalFormatting sqref="B57">
    <cfRule type="cellIs" dxfId="144" priority="152" operator="equal">
      <formula>"Omschrijving"</formula>
    </cfRule>
  </conditionalFormatting>
  <conditionalFormatting sqref="A57">
    <cfRule type="cellIs" dxfId="143" priority="151" operator="equal">
      <formula>"Code"</formula>
    </cfRule>
  </conditionalFormatting>
  <conditionalFormatting sqref="C57">
    <cfRule type="cellIs" dxfId="142" priority="110" operator="equal">
      <formula>0</formula>
    </cfRule>
    <cfRule type="cellIs" dxfId="141" priority="150" operator="greaterThan">
      <formula>100</formula>
    </cfRule>
  </conditionalFormatting>
  <conditionalFormatting sqref="D57">
    <cfRule type="cellIs" dxfId="140" priority="109" operator="equal">
      <formula>0</formula>
    </cfRule>
    <cfRule type="cellIs" dxfId="139" priority="149" operator="greaterThan">
      <formula>0</formula>
    </cfRule>
  </conditionalFormatting>
  <conditionalFormatting sqref="A58:B68">
    <cfRule type="cellIs" dxfId="138" priority="148" operator="notEqual">
      <formula>""</formula>
    </cfRule>
  </conditionalFormatting>
  <conditionalFormatting sqref="A70:B70">
    <cfRule type="cellIs" dxfId="137" priority="147" operator="notEqual">
      <formula>""</formula>
    </cfRule>
  </conditionalFormatting>
  <conditionalFormatting sqref="C70:D70">
    <cfRule type="cellIs" dxfId="136" priority="108" operator="notEqual">
      <formula>""</formula>
    </cfRule>
  </conditionalFormatting>
  <conditionalFormatting sqref="A78:D78">
    <cfRule type="cellIs" dxfId="135" priority="105" operator="equal">
      <formula>"vul de nodige groene cellen in om tot de OIM-beoordeling te komen"</formula>
    </cfRule>
    <cfRule type="cellIs" dxfId="134" priority="106" operator="equal">
      <formula>"Onderneming niet in moeilijkheden"</formula>
    </cfRule>
    <cfRule type="cellIs" dxfId="133" priority="107" operator="equal">
      <formula>"Onderneming in moeilijkheden"</formula>
    </cfRule>
  </conditionalFormatting>
  <conditionalFormatting sqref="C48:D48">
    <cfRule type="cellIs" dxfId="132" priority="77" operator="equal">
      <formula>-1999999999998</formula>
    </cfRule>
    <cfRule type="cellIs" dxfId="131" priority="78" operator="greaterThan">
      <formula>-1999999999998</formula>
    </cfRule>
    <cfRule type="cellIs" dxfId="130" priority="79" operator="equal">
      <formula>-2000000000000</formula>
    </cfRule>
  </conditionalFormatting>
  <conditionalFormatting sqref="AA10:AB10">
    <cfRule type="cellIs" dxfId="129" priority="59" operator="equal">
      <formula>"Eigen vermogen ingebracht door de aandeelhouders in geld waarvan niet volstort"</formula>
    </cfRule>
  </conditionalFormatting>
  <conditionalFormatting sqref="AA46:AB47">
    <cfRule type="cellIs" dxfId="128" priority="55" operator="greaterThan">
      <formula>-999999999999</formula>
    </cfRule>
    <cfRule type="cellIs" dxfId="127" priority="56" operator="equal">
      <formula>-1000000000000</formula>
    </cfRule>
    <cfRule type="cellIs" dxfId="126" priority="57" operator="equal">
      <formula>-999999999999</formula>
    </cfRule>
  </conditionalFormatting>
  <conditionalFormatting sqref="AB49">
    <cfRule type="cellIs" dxfId="125" priority="52" operator="greaterThan">
      <formula>-999999999999</formula>
    </cfRule>
    <cfRule type="cellIs" dxfId="124" priority="53" operator="equal">
      <formula>-1000000000000</formula>
    </cfRule>
    <cfRule type="cellIs" dxfId="123" priority="54" operator="equal">
      <formula>-999999999999</formula>
    </cfRule>
  </conditionalFormatting>
  <conditionalFormatting sqref="AB50">
    <cfRule type="cellIs" dxfId="122" priority="49" operator="greaterThan">
      <formula>-999999999999</formula>
    </cfRule>
    <cfRule type="cellIs" dxfId="121" priority="50" operator="equal">
      <formula>-1000000000000</formula>
    </cfRule>
    <cfRule type="cellIs" dxfId="120" priority="51" operator="equal">
      <formula>-999999999999</formula>
    </cfRule>
  </conditionalFormatting>
  <conditionalFormatting sqref="AB51">
    <cfRule type="cellIs" dxfId="119" priority="46" operator="greaterThan">
      <formula>-999999999999</formula>
    </cfRule>
    <cfRule type="cellIs" dxfId="118" priority="47" operator="equal">
      <formula>-1000000000000</formula>
    </cfRule>
    <cfRule type="cellIs" dxfId="117" priority="48" operator="equal">
      <formula>-999999999999</formula>
    </cfRule>
  </conditionalFormatting>
  <conditionalFormatting sqref="AA58:AA68">
    <cfRule type="cellIs" dxfId="116" priority="43" operator="greaterThan">
      <formula>-999999999999</formula>
    </cfRule>
    <cfRule type="cellIs" dxfId="115" priority="44" operator="equal">
      <formula>-1000000000000</formula>
    </cfRule>
    <cfRule type="cellIs" dxfId="114" priority="45" operator="equal">
      <formula>-999999999999</formula>
    </cfRule>
  </conditionalFormatting>
  <conditionalFormatting sqref="AB58:AB68">
    <cfRule type="cellIs" dxfId="113" priority="40" operator="greaterThan">
      <formula>-999999999999</formula>
    </cfRule>
    <cfRule type="cellIs" dxfId="112" priority="41" operator="equal">
      <formula>-1000000000000</formula>
    </cfRule>
    <cfRule type="cellIs" dxfId="111" priority="42" operator="equal">
      <formula>-999999999999</formula>
    </cfRule>
  </conditionalFormatting>
  <conditionalFormatting sqref="C10:D10">
    <cfRule type="cellIs" dxfId="110" priority="19" operator="equal">
      <formula>"Eigen vermogen ingebracht door de aandeelhouders in geld waarvan niet volstort"</formula>
    </cfRule>
  </conditionalFormatting>
  <conditionalFormatting sqref="C46:D47">
    <cfRule type="cellIs" dxfId="109" priority="16" operator="greaterThan">
      <formula>-999999999999</formula>
    </cfRule>
    <cfRule type="cellIs" dxfId="108" priority="17" operator="equal">
      <formula>-1000000000000</formula>
    </cfRule>
    <cfRule type="cellIs" dxfId="107" priority="18" operator="equal">
      <formula>-999999999999</formula>
    </cfRule>
  </conditionalFormatting>
  <conditionalFormatting sqref="D49">
    <cfRule type="cellIs" dxfId="106" priority="13" operator="greaterThan">
      <formula>-999999999999</formula>
    </cfRule>
    <cfRule type="cellIs" dxfId="105" priority="14" operator="equal">
      <formula>-1000000000000</formula>
    </cfRule>
    <cfRule type="cellIs" dxfId="104" priority="15" operator="equal">
      <formula>-999999999999</formula>
    </cfRule>
  </conditionalFormatting>
  <conditionalFormatting sqref="D50">
    <cfRule type="cellIs" dxfId="103" priority="10" operator="greaterThan">
      <formula>-999999999999</formula>
    </cfRule>
    <cfRule type="cellIs" dxfId="102" priority="11" operator="equal">
      <formula>-1000000000000</formula>
    </cfRule>
    <cfRule type="cellIs" dxfId="101" priority="12" operator="equal">
      <formula>-999999999999</formula>
    </cfRule>
  </conditionalFormatting>
  <conditionalFormatting sqref="D51">
    <cfRule type="cellIs" dxfId="100" priority="7" operator="greaterThan">
      <formula>-999999999999</formula>
    </cfRule>
    <cfRule type="cellIs" dxfId="99" priority="8" operator="equal">
      <formula>-1000000000000</formula>
    </cfRule>
    <cfRule type="cellIs" dxfId="98" priority="9" operator="equal">
      <formula>-999999999999</formula>
    </cfRule>
  </conditionalFormatting>
  <conditionalFormatting sqref="C58:C68">
    <cfRule type="cellIs" dxfId="97" priority="4" operator="greaterThan">
      <formula>-999999999999</formula>
    </cfRule>
    <cfRule type="cellIs" dxfId="96" priority="5" operator="equal">
      <formula>-1000000000000</formula>
    </cfRule>
    <cfRule type="cellIs" dxfId="95" priority="6" operator="equal">
      <formula>-999999999999</formula>
    </cfRule>
  </conditionalFormatting>
  <conditionalFormatting sqref="D58:D68">
    <cfRule type="cellIs" dxfId="94" priority="1" operator="greaterThan">
      <formula>-999999999999</formula>
    </cfRule>
    <cfRule type="cellIs" dxfId="93" priority="2" operator="equal">
      <formula>-1000000000000</formula>
    </cfRule>
    <cfRule type="cellIs" dxfId="92" priority="3" operator="equal">
      <formula>-999999999999</formula>
    </cfRule>
  </conditionalFormatting>
  <dataValidations count="4">
    <dataValidation type="list" allowBlank="1" showInputMessage="1" showErrorMessage="1" sqref="AA13 C13" xr:uid="{48D8A8D3-7727-48DA-A13B-879FB999A326}">
      <formula1>$F$6:$F$8</formula1>
    </dataValidation>
    <dataValidation type="list" allowBlank="1" showInputMessage="1" showErrorMessage="1" sqref="AA9:AB9 AA14:AB14 C14:D14" xr:uid="{DAE7738D-A940-43DE-B052-4DFB77FE3ABE}">
      <formula1>$F$5:$F$8</formula1>
    </dataValidation>
    <dataValidation type="list" allowBlank="1" showInputMessage="1" showErrorMessage="1" sqref="AA10:AB10 AA15:AB15 C10:D10 C15:D15" xr:uid="{88958379-0420-4D30-BCE9-F63E04CDA042}">
      <formula1>$G$5:$G$7</formula1>
    </dataValidation>
    <dataValidation type="list" allowBlank="1" showInputMessage="1" showErrorMessage="1" sqref="C9:D9" xr:uid="{1690B74A-0B62-40EB-B4FF-0D34BFEA07AB}">
      <formula1>$F$6:$F$7</formula1>
    </dataValidation>
  </dataValidations>
  <pageMargins left="0.7" right="0.7" top="0.75" bottom="0.75" header="0.3" footer="0.3"/>
  <pageSetup paperSize="9" scale="6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8122-1B3E-449E-AA02-65D773DD8828}">
  <sheetPr codeName="Blad3">
    <pageSetUpPr fitToPage="1"/>
  </sheetPr>
  <dimension ref="A2:AB110"/>
  <sheetViews>
    <sheetView zoomScaleNormal="100" workbookViewId="0"/>
  </sheetViews>
  <sheetFormatPr defaultRowHeight="12.75" x14ac:dyDescent="0.2"/>
  <cols>
    <col min="1" max="1" width="13.7109375" style="4" customWidth="1"/>
    <col min="2" max="2" width="91.42578125" style="4" customWidth="1"/>
    <col min="3" max="4" width="20.7109375" style="4" customWidth="1"/>
    <col min="5" max="5" width="120.85546875" style="4" customWidth="1"/>
    <col min="6" max="6" width="114.85546875" style="4" customWidth="1"/>
    <col min="7" max="7" width="9.42578125" style="4" customWidth="1"/>
    <col min="8" max="8" width="10.5703125" style="4" bestFit="1" customWidth="1"/>
    <col min="9" max="9" width="154.42578125" style="4" bestFit="1" customWidth="1"/>
    <col min="10" max="10" width="62.140625" style="4" customWidth="1"/>
    <col min="11" max="11" width="21" style="4" bestFit="1" customWidth="1"/>
    <col min="12" max="13" width="21" style="4" customWidth="1"/>
    <col min="14" max="14" width="9.140625" style="4"/>
    <col min="15" max="15" width="15.7109375" style="4" bestFit="1" customWidth="1"/>
    <col min="16" max="16" width="9.140625" style="4"/>
    <col min="17" max="17" width="13.140625" style="4" bestFit="1" customWidth="1"/>
    <col min="18" max="26" width="9.140625" style="4"/>
    <col min="27" max="28" width="0" style="4" hidden="1" customWidth="1"/>
    <col min="29" max="16384" width="9.140625" style="4"/>
  </cols>
  <sheetData>
    <row r="2" spans="1:28" x14ac:dyDescent="0.2">
      <c r="A2" s="92" t="s">
        <v>14</v>
      </c>
      <c r="B2" s="93"/>
      <c r="C2" s="93"/>
      <c r="D2" s="94"/>
      <c r="E2" s="23"/>
      <c r="F2" s="22"/>
      <c r="G2" s="22"/>
      <c r="H2" s="22"/>
      <c r="I2" s="22"/>
      <c r="J2" s="22"/>
      <c r="K2" s="22"/>
      <c r="L2" s="22"/>
      <c r="M2" s="22"/>
      <c r="N2" s="22"/>
      <c r="O2" s="22"/>
      <c r="P2" s="22"/>
      <c r="Q2" s="22"/>
      <c r="R2" s="22"/>
      <c r="S2" s="22"/>
      <c r="T2" s="22"/>
      <c r="U2" s="22"/>
      <c r="V2" s="22"/>
      <c r="W2" s="22"/>
      <c r="X2" s="22"/>
      <c r="Y2" s="22"/>
      <c r="Z2" s="22"/>
      <c r="AA2" s="22"/>
    </row>
    <row r="3" spans="1:28" x14ac:dyDescent="0.2">
      <c r="A3" s="24"/>
      <c r="B3" s="24"/>
      <c r="C3" s="24"/>
      <c r="D3" s="24"/>
      <c r="E3" s="23"/>
      <c r="F3" s="22"/>
      <c r="G3" s="22"/>
      <c r="H3" s="22"/>
      <c r="I3" s="22"/>
      <c r="J3" s="22"/>
      <c r="K3" s="22"/>
      <c r="L3" s="22"/>
      <c r="M3" s="22"/>
      <c r="N3" s="22"/>
      <c r="O3" s="22"/>
      <c r="P3" s="22"/>
      <c r="Q3" s="22"/>
      <c r="R3" s="22"/>
      <c r="S3" s="22"/>
      <c r="T3" s="22"/>
      <c r="U3" s="22"/>
      <c r="V3" s="22"/>
      <c r="W3" s="22"/>
      <c r="X3" s="22"/>
      <c r="Y3" s="22"/>
      <c r="Z3" s="22"/>
      <c r="AA3" s="22"/>
    </row>
    <row r="4" spans="1:28" x14ac:dyDescent="0.2">
      <c r="A4" s="95" t="s">
        <v>29</v>
      </c>
      <c r="B4" s="95"/>
      <c r="C4" s="95"/>
      <c r="D4" s="95"/>
      <c r="E4" s="23"/>
      <c r="F4" s="22"/>
      <c r="G4" s="22"/>
      <c r="H4" s="22"/>
      <c r="I4" s="22"/>
      <c r="J4" s="22"/>
      <c r="K4" s="22"/>
      <c r="L4" s="22"/>
      <c r="M4" s="22"/>
      <c r="N4" s="22"/>
      <c r="O4" s="22"/>
      <c r="P4" s="22"/>
      <c r="Q4" s="22"/>
      <c r="R4" s="22"/>
      <c r="S4" s="22"/>
      <c r="T4" s="22"/>
      <c r="U4" s="22"/>
      <c r="V4" s="22"/>
      <c r="W4" s="22"/>
      <c r="X4" s="22"/>
      <c r="Y4" s="22"/>
      <c r="Z4" s="22"/>
      <c r="AA4" s="22"/>
    </row>
    <row r="5" spans="1:28" ht="15" customHeight="1" x14ac:dyDescent="0.2">
      <c r="E5" s="38">
        <v>0</v>
      </c>
      <c r="F5" s="38">
        <v>0</v>
      </c>
      <c r="G5" s="38">
        <v>0</v>
      </c>
      <c r="H5" s="38">
        <v>2</v>
      </c>
      <c r="I5" s="38">
        <v>3</v>
      </c>
      <c r="J5" s="38">
        <v>4</v>
      </c>
      <c r="K5" s="38">
        <v>5</v>
      </c>
      <c r="L5" s="38">
        <v>6</v>
      </c>
      <c r="M5" s="38">
        <v>7</v>
      </c>
      <c r="N5" s="38">
        <v>8</v>
      </c>
      <c r="O5" s="38">
        <v>9</v>
      </c>
      <c r="P5" s="38">
        <v>10</v>
      </c>
      <c r="Q5" s="38">
        <v>11</v>
      </c>
      <c r="R5" s="38">
        <v>12</v>
      </c>
      <c r="S5" s="38">
        <v>13</v>
      </c>
      <c r="T5" s="38">
        <v>14</v>
      </c>
      <c r="U5" s="38">
        <v>15</v>
      </c>
      <c r="V5" s="25">
        <v>16</v>
      </c>
      <c r="W5" s="25"/>
      <c r="X5" s="25"/>
      <c r="Y5" s="25"/>
      <c r="Z5" s="25"/>
      <c r="AA5" s="22"/>
    </row>
    <row r="6" spans="1:28" ht="15" customHeight="1" x14ac:dyDescent="0.2">
      <c r="A6" s="4" t="s">
        <v>15</v>
      </c>
      <c r="C6" s="126">
        <f>'Onderneming stand-alone'!C6</f>
        <v>0</v>
      </c>
      <c r="D6" s="126"/>
      <c r="E6" s="38">
        <v>0</v>
      </c>
      <c r="F6" s="38" t="s">
        <v>64</v>
      </c>
      <c r="G6" s="38" t="s">
        <v>17</v>
      </c>
      <c r="H6" s="38" t="s">
        <v>34</v>
      </c>
      <c r="I6" s="38" t="s">
        <v>23</v>
      </c>
      <c r="J6" s="38" t="s">
        <v>35</v>
      </c>
      <c r="K6" s="38" t="s">
        <v>24</v>
      </c>
      <c r="L6" s="38" t="s">
        <v>41</v>
      </c>
      <c r="M6" s="38" t="s">
        <v>41</v>
      </c>
      <c r="N6" s="38" t="s">
        <v>38</v>
      </c>
      <c r="O6" s="38" t="s">
        <v>25</v>
      </c>
      <c r="P6" s="38" t="s">
        <v>40</v>
      </c>
      <c r="Q6" s="38" t="s">
        <v>26</v>
      </c>
      <c r="R6" s="38" t="s">
        <v>41</v>
      </c>
      <c r="S6" s="38" t="s">
        <v>41</v>
      </c>
      <c r="T6" s="38" t="s">
        <v>41</v>
      </c>
      <c r="U6" s="38" t="s">
        <v>41</v>
      </c>
      <c r="V6" s="102" t="s">
        <v>9</v>
      </c>
      <c r="W6" s="102"/>
      <c r="X6" s="102"/>
      <c r="Y6" s="25"/>
      <c r="Z6" s="25"/>
      <c r="AA6" s="88"/>
      <c r="AB6" s="88"/>
    </row>
    <row r="7" spans="1:28" ht="15" customHeight="1" x14ac:dyDescent="0.2">
      <c r="A7" s="4" t="s">
        <v>16</v>
      </c>
      <c r="C7" s="126">
        <f>'Onderneming stand-alone'!C7</f>
        <v>0</v>
      </c>
      <c r="D7" s="126"/>
      <c r="E7" s="38">
        <v>0</v>
      </c>
      <c r="F7" s="38" t="s">
        <v>13</v>
      </c>
      <c r="G7" s="38" t="s">
        <v>18</v>
      </c>
      <c r="H7" s="38" t="s">
        <v>34</v>
      </c>
      <c r="I7" s="38" t="s">
        <v>23</v>
      </c>
      <c r="J7" s="38" t="s">
        <v>36</v>
      </c>
      <c r="K7" s="38" t="s">
        <v>30</v>
      </c>
      <c r="L7" s="38" t="s">
        <v>37</v>
      </c>
      <c r="M7" s="38" t="s">
        <v>31</v>
      </c>
      <c r="N7" s="38" t="s">
        <v>39</v>
      </c>
      <c r="O7" s="38" t="s">
        <v>27</v>
      </c>
      <c r="P7" s="38" t="s">
        <v>41</v>
      </c>
      <c r="Q7" s="38" t="s">
        <v>41</v>
      </c>
      <c r="R7" s="38" t="s">
        <v>36</v>
      </c>
      <c r="S7" s="38" t="s">
        <v>30</v>
      </c>
      <c r="T7" s="38" t="s">
        <v>37</v>
      </c>
      <c r="U7" s="38" t="s">
        <v>31</v>
      </c>
      <c r="V7" s="102" t="s">
        <v>10</v>
      </c>
      <c r="W7" s="102"/>
      <c r="X7" s="102"/>
      <c r="Y7" s="25"/>
      <c r="Z7" s="25"/>
      <c r="AA7" s="88"/>
      <c r="AB7" s="88"/>
    </row>
    <row r="8" spans="1:28" ht="15" hidden="1" customHeight="1" x14ac:dyDescent="0.2">
      <c r="B8" s="27" t="s">
        <v>20</v>
      </c>
      <c r="C8" s="28"/>
      <c r="E8" s="38">
        <v>0</v>
      </c>
      <c r="F8" s="38">
        <v>0</v>
      </c>
      <c r="G8" s="38">
        <v>0</v>
      </c>
      <c r="H8" s="38" t="s">
        <v>70</v>
      </c>
      <c r="I8" s="38" t="s">
        <v>70</v>
      </c>
      <c r="J8" s="38" t="s">
        <v>70</v>
      </c>
      <c r="K8" s="38" t="s">
        <v>70</v>
      </c>
      <c r="L8" s="38" t="s">
        <v>70</v>
      </c>
      <c r="M8" s="38" t="s">
        <v>70</v>
      </c>
      <c r="N8" s="38" t="s">
        <v>70</v>
      </c>
      <c r="O8" s="38" t="s">
        <v>70</v>
      </c>
      <c r="P8" s="38" t="s">
        <v>70</v>
      </c>
      <c r="Q8" s="38" t="s">
        <v>70</v>
      </c>
      <c r="R8" s="38" t="s">
        <v>70</v>
      </c>
      <c r="S8" s="38" t="s">
        <v>70</v>
      </c>
      <c r="T8" s="38" t="s">
        <v>70</v>
      </c>
      <c r="U8" s="38" t="s">
        <v>70</v>
      </c>
      <c r="V8" s="38" t="s">
        <v>70</v>
      </c>
      <c r="W8" s="25"/>
      <c r="X8" s="25"/>
      <c r="Y8" s="25"/>
      <c r="Z8" s="25"/>
      <c r="AA8" s="28"/>
    </row>
    <row r="9" spans="1:28" ht="15" hidden="1" customHeight="1" x14ac:dyDescent="0.2">
      <c r="B9" s="29" t="s">
        <v>21</v>
      </c>
      <c r="C9" s="126">
        <f>'Onderneming stand-alone'!C9</f>
        <v>0</v>
      </c>
      <c r="D9" s="126"/>
      <c r="E9" s="38">
        <v>0</v>
      </c>
      <c r="F9" s="38">
        <v>0</v>
      </c>
      <c r="G9" s="38">
        <v>0</v>
      </c>
      <c r="H9" s="38">
        <v>0</v>
      </c>
      <c r="I9" s="38">
        <f>'Onderneming stand-alone'!I9</f>
        <v>0</v>
      </c>
      <c r="J9" s="38">
        <f>'Onderneming stand-alone'!J9</f>
        <v>0</v>
      </c>
      <c r="K9" s="38">
        <f>'Onderneming stand-alone'!K9</f>
        <v>0</v>
      </c>
      <c r="L9" s="38">
        <f>'Onderneming stand-alone'!L9</f>
        <v>0</v>
      </c>
      <c r="M9" s="38">
        <f>'Onderneming stand-alone'!M9</f>
        <v>0</v>
      </c>
      <c r="N9" s="38">
        <f>'Onderneming stand-alone'!N9</f>
        <v>0</v>
      </c>
      <c r="O9" s="38">
        <f>'Onderneming stand-alone'!O9</f>
        <v>0</v>
      </c>
      <c r="P9" s="38">
        <f>'Onderneming stand-alone'!P9</f>
        <v>0</v>
      </c>
      <c r="Q9" s="38">
        <f>'Onderneming stand-alone'!Q9</f>
        <v>0</v>
      </c>
      <c r="R9" s="38">
        <f>'Onderneming stand-alone'!R9</f>
        <v>0</v>
      </c>
      <c r="S9" s="38">
        <f>'Onderneming stand-alone'!S9</f>
        <v>0</v>
      </c>
      <c r="T9" s="38">
        <f>'Onderneming stand-alone'!T9</f>
        <v>0</v>
      </c>
      <c r="U9" s="38">
        <f>'Onderneming stand-alone'!U9</f>
        <v>0</v>
      </c>
      <c r="V9" s="25"/>
      <c r="W9" s="25"/>
      <c r="X9" s="25"/>
      <c r="Y9" s="25"/>
      <c r="Z9" s="25"/>
      <c r="AA9" s="87"/>
      <c r="AB9" s="87"/>
    </row>
    <row r="10" spans="1:28" ht="15" hidden="1" customHeight="1" x14ac:dyDescent="0.2">
      <c r="B10" s="29" t="s">
        <v>61</v>
      </c>
      <c r="C10" s="126">
        <f>'Onderneming stand-alone'!C10</f>
        <v>0</v>
      </c>
      <c r="D10" s="126"/>
      <c r="E10" s="38">
        <v>0</v>
      </c>
      <c r="F10" s="38">
        <v>0</v>
      </c>
      <c r="G10" s="38">
        <v>0</v>
      </c>
      <c r="H10" s="38">
        <v>0</v>
      </c>
      <c r="I10" s="38">
        <f>'Onderneming stand-alone'!I10</f>
        <v>0</v>
      </c>
      <c r="J10" s="38">
        <f>'Onderneming stand-alone'!J10</f>
        <v>0</v>
      </c>
      <c r="K10" s="38">
        <f>'Onderneming stand-alone'!K10</f>
        <v>0</v>
      </c>
      <c r="L10" s="38">
        <f>'Onderneming stand-alone'!L10</f>
        <v>0</v>
      </c>
      <c r="M10" s="38">
        <f>'Onderneming stand-alone'!M10</f>
        <v>0</v>
      </c>
      <c r="N10" s="38">
        <f>'Onderneming stand-alone'!N10</f>
        <v>0</v>
      </c>
      <c r="O10" s="38">
        <f>'Onderneming stand-alone'!O10</f>
        <v>0</v>
      </c>
      <c r="P10" s="38">
        <f>'Onderneming stand-alone'!P10</f>
        <v>0</v>
      </c>
      <c r="Q10" s="38">
        <f>'Onderneming stand-alone'!Q10</f>
        <v>0</v>
      </c>
      <c r="R10" s="38">
        <f>'Onderneming stand-alone'!R10</f>
        <v>0</v>
      </c>
      <c r="S10" s="38">
        <f>'Onderneming stand-alone'!S10</f>
        <v>0</v>
      </c>
      <c r="T10" s="38">
        <f>'Onderneming stand-alone'!T10</f>
        <v>0</v>
      </c>
      <c r="U10" s="38">
        <f>'Onderneming stand-alone'!U10</f>
        <v>0</v>
      </c>
      <c r="V10" s="25"/>
      <c r="W10" s="25"/>
      <c r="X10" s="25"/>
      <c r="Y10" s="25"/>
      <c r="Z10" s="25"/>
      <c r="AA10" s="87"/>
      <c r="AB10" s="87"/>
    </row>
    <row r="11" spans="1:28" ht="15" hidden="1" customHeight="1" x14ac:dyDescent="0.2">
      <c r="B11" s="29" t="s">
        <v>19</v>
      </c>
      <c r="C11" s="127">
        <f>'Onderneming stand-alone'!C11</f>
        <v>0</v>
      </c>
      <c r="D11" s="127"/>
      <c r="E11" s="38">
        <v>0</v>
      </c>
      <c r="F11" s="38">
        <v>0</v>
      </c>
      <c r="G11" s="38">
        <v>0</v>
      </c>
      <c r="H11" s="38">
        <v>0</v>
      </c>
      <c r="I11" s="38">
        <f>'Onderneming stand-alone'!I11</f>
        <v>0</v>
      </c>
      <c r="J11" s="38">
        <f>'Onderneming stand-alone'!J11</f>
        <v>0</v>
      </c>
      <c r="K11" s="38">
        <f>'Onderneming stand-alone'!K11</f>
        <v>0</v>
      </c>
      <c r="L11" s="38">
        <f>'Onderneming stand-alone'!L11</f>
        <v>0</v>
      </c>
      <c r="M11" s="38">
        <f>'Onderneming stand-alone'!M11</f>
        <v>0</v>
      </c>
      <c r="N11" s="38">
        <f>'Onderneming stand-alone'!N11</f>
        <v>0</v>
      </c>
      <c r="O11" s="38">
        <f>'Onderneming stand-alone'!O11</f>
        <v>0</v>
      </c>
      <c r="P11" s="38">
        <f>'Onderneming stand-alone'!P11</f>
        <v>0</v>
      </c>
      <c r="Q11" s="38">
        <f>'Onderneming stand-alone'!Q11</f>
        <v>0</v>
      </c>
      <c r="R11" s="38">
        <f>'Onderneming stand-alone'!R11</f>
        <v>0</v>
      </c>
      <c r="S11" s="38">
        <f>'Onderneming stand-alone'!S11</f>
        <v>0</v>
      </c>
      <c r="T11" s="38">
        <f>'Onderneming stand-alone'!T11</f>
        <v>0</v>
      </c>
      <c r="U11" s="38">
        <f>'Onderneming stand-alone'!U11</f>
        <v>0</v>
      </c>
      <c r="V11" s="25"/>
      <c r="W11" s="25"/>
      <c r="X11" s="25"/>
      <c r="Y11" s="25"/>
      <c r="Z11" s="25"/>
      <c r="AA11" s="86"/>
      <c r="AB11" s="86"/>
    </row>
    <row r="12" spans="1:28" ht="15" hidden="1" customHeight="1" x14ac:dyDescent="0.2">
      <c r="B12" s="29" t="s">
        <v>62</v>
      </c>
      <c r="C12" s="127">
        <f>'Onderneming stand-alone'!C12</f>
        <v>0</v>
      </c>
      <c r="D12" s="127"/>
      <c r="E12" s="31"/>
      <c r="F12" s="22"/>
      <c r="G12" s="22"/>
      <c r="H12" s="22"/>
      <c r="I12" s="22"/>
      <c r="J12" s="22"/>
      <c r="K12" s="22"/>
      <c r="L12" s="22"/>
      <c r="M12" s="22"/>
      <c r="N12" s="22"/>
      <c r="O12" s="22"/>
      <c r="P12" s="22"/>
      <c r="Q12" s="22"/>
      <c r="R12" s="22"/>
      <c r="S12" s="22"/>
      <c r="T12" s="22"/>
      <c r="U12" s="22"/>
      <c r="V12" s="22"/>
      <c r="W12" s="22"/>
      <c r="X12" s="22"/>
      <c r="Y12" s="22"/>
      <c r="Z12" s="22"/>
      <c r="AA12" s="86"/>
      <c r="AB12" s="86"/>
    </row>
    <row r="13" spans="1:28" ht="15" customHeight="1" x14ac:dyDescent="0.2">
      <c r="B13" s="27" t="s">
        <v>65</v>
      </c>
      <c r="C13" s="32"/>
      <c r="E13" s="22"/>
      <c r="F13" s="22"/>
      <c r="G13" s="22"/>
      <c r="H13" s="22"/>
      <c r="I13" s="22"/>
      <c r="J13" s="22"/>
      <c r="K13" s="22"/>
      <c r="L13" s="22"/>
      <c r="M13" s="22"/>
      <c r="N13" s="22"/>
      <c r="O13" s="22"/>
      <c r="P13" s="22"/>
      <c r="Q13" s="22"/>
      <c r="R13" s="22"/>
      <c r="S13" s="22"/>
      <c r="T13" s="22"/>
      <c r="U13" s="22"/>
      <c r="V13" s="22"/>
      <c r="W13" s="22"/>
      <c r="X13" s="22"/>
      <c r="Y13" s="22"/>
      <c r="Z13" s="22"/>
      <c r="AA13" s="32"/>
    </row>
    <row r="14" spans="1:28" ht="15" customHeight="1" x14ac:dyDescent="0.2">
      <c r="B14" s="29" t="s">
        <v>21</v>
      </c>
      <c r="C14" s="88"/>
      <c r="D14" s="88"/>
      <c r="E14" s="22"/>
      <c r="F14" s="22"/>
      <c r="G14" s="22"/>
      <c r="H14" s="22"/>
      <c r="I14" s="22"/>
      <c r="J14" s="22"/>
      <c r="K14" s="22"/>
      <c r="L14" s="22"/>
      <c r="M14" s="22"/>
      <c r="N14" s="22"/>
      <c r="O14" s="22"/>
      <c r="P14" s="22"/>
      <c r="Q14" s="22"/>
      <c r="R14" s="22"/>
      <c r="S14" s="22"/>
      <c r="T14" s="22"/>
      <c r="U14" s="22"/>
      <c r="V14" s="22"/>
      <c r="W14" s="22"/>
      <c r="X14" s="22"/>
      <c r="Y14" s="22"/>
      <c r="Z14" s="22"/>
      <c r="AA14" s="87"/>
      <c r="AB14" s="87"/>
    </row>
    <row r="15" spans="1:28" ht="15" customHeight="1" x14ac:dyDescent="0.2">
      <c r="B15" s="63" t="s">
        <v>72</v>
      </c>
      <c r="C15" s="88"/>
      <c r="D15" s="88"/>
      <c r="E15" s="22"/>
      <c r="F15" s="22"/>
      <c r="G15" s="22"/>
      <c r="H15" s="22"/>
      <c r="I15" s="22"/>
      <c r="J15" s="22"/>
      <c r="K15" s="22"/>
      <c r="L15" s="22"/>
      <c r="M15" s="22"/>
      <c r="N15" s="22"/>
      <c r="O15" s="22"/>
      <c r="P15" s="22"/>
      <c r="Q15" s="22"/>
      <c r="R15" s="22"/>
      <c r="S15" s="22"/>
      <c r="T15" s="22"/>
      <c r="U15" s="22"/>
      <c r="V15" s="22"/>
      <c r="W15" s="22"/>
      <c r="X15" s="22"/>
      <c r="Y15" s="22"/>
      <c r="Z15" s="22"/>
      <c r="AA15" s="87"/>
      <c r="AB15" s="87"/>
    </row>
    <row r="16" spans="1:28" ht="15" customHeight="1" x14ac:dyDescent="0.2">
      <c r="B16" s="29" t="s">
        <v>19</v>
      </c>
      <c r="C16" s="86"/>
      <c r="D16" s="86"/>
      <c r="E16" s="22"/>
      <c r="F16" s="22"/>
      <c r="G16" s="22"/>
      <c r="H16" s="22"/>
      <c r="I16" s="22"/>
      <c r="J16" s="22"/>
      <c r="K16" s="22"/>
      <c r="L16" s="22"/>
      <c r="M16" s="22"/>
      <c r="N16" s="22"/>
      <c r="O16" s="22"/>
      <c r="P16" s="22"/>
      <c r="Q16" s="22"/>
      <c r="R16" s="22"/>
      <c r="S16" s="22"/>
      <c r="T16" s="22"/>
      <c r="U16" s="22"/>
      <c r="V16" s="22"/>
      <c r="W16" s="22"/>
      <c r="X16" s="22"/>
      <c r="Y16" s="22"/>
      <c r="Z16" s="22"/>
      <c r="AA16" s="86"/>
      <c r="AB16" s="86"/>
    </row>
    <row r="17" spans="1:28" ht="15" customHeight="1" x14ac:dyDescent="0.2">
      <c r="B17" s="29" t="s">
        <v>62</v>
      </c>
      <c r="C17" s="86"/>
      <c r="D17" s="86"/>
      <c r="E17" s="22"/>
      <c r="F17" s="22"/>
      <c r="G17" s="22"/>
      <c r="H17" s="22"/>
      <c r="I17" s="22"/>
      <c r="J17" s="22"/>
      <c r="K17" s="22"/>
      <c r="L17" s="22"/>
      <c r="M17" s="22"/>
      <c r="N17" s="22"/>
      <c r="O17" s="22"/>
      <c r="P17" s="22"/>
      <c r="Q17" s="22"/>
      <c r="R17" s="22"/>
      <c r="S17" s="22"/>
      <c r="T17" s="22"/>
      <c r="U17" s="22"/>
      <c r="V17" s="22"/>
      <c r="W17" s="22"/>
      <c r="X17" s="22"/>
      <c r="Y17" s="22"/>
      <c r="Z17" s="22"/>
      <c r="AA17" s="86"/>
      <c r="AB17" s="86"/>
    </row>
    <row r="18" spans="1:28" ht="15" customHeight="1" x14ac:dyDescent="0.2"/>
    <row r="19" spans="1:28" ht="15" customHeight="1" x14ac:dyDescent="0.2"/>
    <row r="20" spans="1:28" ht="12.75" customHeight="1" x14ac:dyDescent="0.2">
      <c r="A20" s="92" t="str">
        <f>IF(C15="ja","Kapitaalhoudende onderneming",IF(C15="nee","Niet-kapitaalhoudende onderneming","Gelieve cel C15 in te vullen"))</f>
        <v>Gelieve cel C15 in te vullen</v>
      </c>
      <c r="B20" s="93"/>
      <c r="C20" s="93"/>
      <c r="D20" s="94"/>
    </row>
    <row r="21" spans="1:28" x14ac:dyDescent="0.2">
      <c r="A21" s="110"/>
      <c r="B21" s="111"/>
      <c r="C21" s="111"/>
      <c r="D21" s="111"/>
    </row>
    <row r="22" spans="1:28" s="35" customFormat="1" ht="15" customHeight="1" x14ac:dyDescent="0.2">
      <c r="A22" s="112" t="s">
        <v>28</v>
      </c>
      <c r="B22" s="113"/>
      <c r="C22" s="113"/>
      <c r="D22" s="114"/>
    </row>
    <row r="23" spans="1:28" s="35" customFormat="1" x14ac:dyDescent="0.2">
      <c r="A23" s="115"/>
      <c r="B23" s="116"/>
      <c r="C23" s="116"/>
      <c r="D23" s="116"/>
    </row>
    <row r="24" spans="1:28" s="35" customFormat="1" x14ac:dyDescent="0.2">
      <c r="A24" s="103">
        <f>C6</f>
        <v>0</v>
      </c>
      <c r="B24" s="104"/>
      <c r="C24" s="104"/>
      <c r="D24" s="105"/>
    </row>
    <row r="25" spans="1:28" x14ac:dyDescent="0.2">
      <c r="A25" s="106"/>
      <c r="B25" s="107"/>
      <c r="C25" s="107"/>
      <c r="D25" s="107"/>
    </row>
    <row r="26" spans="1:28" ht="12.75" customHeight="1" x14ac:dyDescent="0.2">
      <c r="A26" s="108" t="s">
        <v>9</v>
      </c>
      <c r="B26" s="128"/>
      <c r="C26" s="128"/>
      <c r="D26" s="128"/>
    </row>
    <row r="27" spans="1:28" ht="39" customHeight="1" thickBot="1" x14ac:dyDescent="0.25">
      <c r="A27" s="40" t="s">
        <v>0</v>
      </c>
      <c r="B27" s="40" t="s">
        <v>1</v>
      </c>
      <c r="C27" s="96">
        <f>C16</f>
        <v>0</v>
      </c>
      <c r="D27" s="97"/>
    </row>
    <row r="28" spans="1:28" x14ac:dyDescent="0.2">
      <c r="A28" s="5" t="str">
        <f>VLOOKUP($C$15,$G$6:$Q$8,2,FALSE)</f>
        <v>vul cel C15 in</v>
      </c>
      <c r="B28" s="5" t="str">
        <f>VLOOKUP($C$15,$G$6:$Q$8,3,FALSE)</f>
        <v>vul cel C15 in</v>
      </c>
      <c r="C28" s="98">
        <v>0</v>
      </c>
      <c r="D28" s="98"/>
      <c r="AA28" s="83">
        <f>IF($A$28="* * *",-1000000000000,-999999999999)</f>
        <v>-999999999999</v>
      </c>
      <c r="AB28" s="83"/>
    </row>
    <row r="29" spans="1:28" x14ac:dyDescent="0.2">
      <c r="A29" s="6" t="str">
        <f>VLOOKUP($C$15,$G$6:$Q$8,4,FALSE)</f>
        <v>vul cel C15 in</v>
      </c>
      <c r="B29" s="6" t="str">
        <f>VLOOKUP($C$15,$G$6:$Q$8,5,FALSE)</f>
        <v>vul cel C15 in</v>
      </c>
      <c r="C29" s="99">
        <v>0</v>
      </c>
      <c r="D29" s="99"/>
      <c r="AA29" s="83">
        <f t="shared" ref="AA29:AA32" si="0">IF($A$28="* * *",-1000000000000,-999999999999)</f>
        <v>-999999999999</v>
      </c>
      <c r="AB29" s="83"/>
    </row>
    <row r="30" spans="1:28" ht="13.5" thickBot="1" x14ac:dyDescent="0.25">
      <c r="A30" s="7" t="str">
        <f>VLOOKUP($C$15,$G$6:$Q$8,6,FALSE)</f>
        <v>vul cel C15 in</v>
      </c>
      <c r="B30" s="7" t="str">
        <f>VLOOKUP($C$15,$G$6:$Q$8,7,FALSE)</f>
        <v>vul cel C15 in</v>
      </c>
      <c r="C30" s="100">
        <v>0</v>
      </c>
      <c r="D30" s="100"/>
      <c r="AA30" s="85">
        <f t="shared" si="0"/>
        <v>-999999999999</v>
      </c>
      <c r="AB30" s="85"/>
    </row>
    <row r="31" spans="1:28" x14ac:dyDescent="0.2">
      <c r="A31" s="5" t="str">
        <f>VLOOKUP($C$15,$G$6:$U$8,8,FALSE)</f>
        <v>vul cel C15 in</v>
      </c>
      <c r="B31" s="5" t="str">
        <f>VLOOKUP($C$15,$G$6:$U$8,9,FALSE)</f>
        <v>vul cel C15 in</v>
      </c>
      <c r="C31" s="98">
        <v>0</v>
      </c>
      <c r="D31" s="98"/>
      <c r="AA31" s="83">
        <f t="shared" si="0"/>
        <v>-999999999999</v>
      </c>
      <c r="AB31" s="83"/>
    </row>
    <row r="32" spans="1:28" x14ac:dyDescent="0.2">
      <c r="A32" s="6" t="str">
        <f>VLOOKUP($C$15,$G$6:$U$8,10,FALSE)</f>
        <v>vul cel C15 in</v>
      </c>
      <c r="B32" s="6" t="str">
        <f>VLOOKUP($C$15,$G$6:$U$8,11,FALSE)</f>
        <v>vul cel C15 in</v>
      </c>
      <c r="C32" s="98">
        <v>0</v>
      </c>
      <c r="D32" s="98"/>
      <c r="AA32" s="83">
        <f t="shared" si="0"/>
        <v>-999999999999</v>
      </c>
      <c r="AB32" s="83"/>
    </row>
    <row r="33" spans="1:28" x14ac:dyDescent="0.2">
      <c r="A33" s="6" t="str">
        <f>VLOOKUP($C$15,$G$6:$U$8,12,FALSE)</f>
        <v>vul cel C15 in</v>
      </c>
      <c r="B33" s="6" t="str">
        <f>VLOOKUP($C$15,$G$6:$U$8,13,FALSE)</f>
        <v>vul cel C15 in</v>
      </c>
      <c r="C33" s="101">
        <f>IF(A29=A33,C29,IF(A30=A33,0,-1000000000000))</f>
        <v>0</v>
      </c>
      <c r="D33" s="101"/>
    </row>
    <row r="34" spans="1:28" ht="13.5" thickBot="1" x14ac:dyDescent="0.25">
      <c r="A34" s="7" t="str">
        <f>VLOOKUP($C$15,$G$6:$U$8,14,FALSE)</f>
        <v>vul cel C15 in</v>
      </c>
      <c r="B34" s="7" t="str">
        <f>VLOOKUP($C$15,$G$6:$U$8,15,FALSE)</f>
        <v>vul cel C15 in</v>
      </c>
      <c r="C34" s="117">
        <f>IF(A30=A34,C30,0)</f>
        <v>0</v>
      </c>
      <c r="D34" s="117"/>
    </row>
    <row r="35" spans="1:28" ht="12.75" customHeight="1" x14ac:dyDescent="0.2">
      <c r="A35" s="118" t="s">
        <v>2</v>
      </c>
      <c r="B35" s="119"/>
      <c r="C35" s="120" t="str">
        <f>IF(OR(C28&lt;-999999999998,C29&lt;-999999999998,C30&lt;-999999999998,C31&lt;-999999999998,C32&lt;-999999999998),"vul cellen C28-C32 in, indien nvt bij * * * vult u 0 in",IF(OR(AND((C28+C29+C30)&gt;0,(C28+C29+C30)&lt;0.000000000002),(C31+C32+C33+C34)=0),"vul cellen C28-C32 in",(C28+C29+C30)/(C31+C32+C33+C34)))</f>
        <v>vul cellen C28-C32 in</v>
      </c>
      <c r="D35" s="120"/>
    </row>
    <row r="36" spans="1:28" x14ac:dyDescent="0.2">
      <c r="A36" s="19"/>
      <c r="B36" s="41" t="s">
        <v>3</v>
      </c>
      <c r="C36" s="123" t="str">
        <f>IF(C35="vul cellen C28-C32 in",C35,IF(C35="vul cellen C28-C32 in, indien nvt bij * * * vult u 0 in",C35,IF(C35&lt;0.5,"Onderneming in moeilijkheden","Onderneming niet in moeilijkheden")))</f>
        <v>vul cellen C28-C32 in</v>
      </c>
      <c r="D36" s="123"/>
    </row>
    <row r="37" spans="1:28" x14ac:dyDescent="0.2">
      <c r="A37" s="19"/>
      <c r="B37" s="12" t="str">
        <f>IF(OR(AND(B30="* * *",C30&gt;0.001),AND(B33="* * *",C33&gt;0.001),AND(B34="* * *",C34&gt;0.001)),"Gelieve bij '* * *'-lijnen de waarde 0 (nul) in te voeren, wegens niet van toepassing","")</f>
        <v/>
      </c>
      <c r="C37" s="42"/>
      <c r="D37" s="42"/>
    </row>
    <row r="38" spans="1:28" x14ac:dyDescent="0.2">
      <c r="A38" s="90" t="str">
        <f>IF(OR(C36="vul cellen C28-C32 in",C14=""),"vul alle bovenstaande groene cellen in om tot de OIM-beoordeling te komen",IF(C14&lt;&gt;"GO",C36,IF(AND(C14="GO",C36="Groep in moeilijkheden"),"Groep in moeilijkheden","vul onderstaande criteria 2 en 3 in om tot de OIM-beoordeling te komen")))</f>
        <v>vul alle bovenstaande groene cellen in om tot de OIM-beoordeling te komen</v>
      </c>
      <c r="B38" s="90"/>
      <c r="C38" s="90"/>
      <c r="D38" s="90"/>
    </row>
    <row r="39" spans="1:28" x14ac:dyDescent="0.2">
      <c r="A39" s="19"/>
      <c r="B39" s="13"/>
      <c r="C39" s="43"/>
    </row>
    <row r="40" spans="1:28" x14ac:dyDescent="0.2">
      <c r="A40" s="125" t="str">
        <f>IF(C14="GO",C6,"")</f>
        <v/>
      </c>
      <c r="B40" s="125"/>
      <c r="C40" s="125"/>
      <c r="D40" s="125"/>
    </row>
    <row r="41" spans="1:28" x14ac:dyDescent="0.2">
      <c r="A41" s="19"/>
      <c r="B41" s="13"/>
      <c r="C41" s="43"/>
    </row>
    <row r="42" spans="1:28" x14ac:dyDescent="0.2">
      <c r="A42" s="124" t="str">
        <f>IF(A40="","","TWEE LAATST AFGESLOTEN BOEKJAREN OF (HISTORISCHE/GEBUDGETTEERDE) TUSSENTIJDSE FINANCIËLE STATEN")</f>
        <v/>
      </c>
      <c r="B42" s="124"/>
      <c r="C42" s="124"/>
      <c r="D42" s="124"/>
    </row>
    <row r="44" spans="1:28" x14ac:dyDescent="0.2">
      <c r="A44" s="90" t="str">
        <f>IF(C14="GO","Criterium 2: vreemd vermogen/eigen vermogen meer dan 7,5","")</f>
        <v/>
      </c>
      <c r="B44" s="90"/>
      <c r="C44" s="90"/>
      <c r="D44" s="90"/>
    </row>
    <row r="45" spans="1:28" ht="39" customHeight="1" x14ac:dyDescent="0.2">
      <c r="A45" s="44" t="str">
        <f>IF(A44="","","Code")</f>
        <v/>
      </c>
      <c r="B45" s="44" t="str">
        <f>IF(A44="","","Omschrijving")</f>
        <v/>
      </c>
      <c r="C45" s="45">
        <f>IF(A44="",0,C16)</f>
        <v>0</v>
      </c>
      <c r="D45" s="46">
        <f>IF(A44="",0,C17)</f>
        <v>0</v>
      </c>
      <c r="E45" s="24"/>
      <c r="F45" s="24"/>
    </row>
    <row r="46" spans="1:28" x14ac:dyDescent="0.2">
      <c r="A46" s="8" t="str">
        <f>IF(A44="","","16 (+)")</f>
        <v/>
      </c>
      <c r="B46" s="9" t="str">
        <f>IF(A44="","","Voorzieningen en uitgestelde belastingen")</f>
        <v/>
      </c>
      <c r="C46" s="67">
        <f>IF($A$44="",-1000000000000,-999999999999)</f>
        <v>-1000000000000</v>
      </c>
      <c r="D46" s="67">
        <f>IF($A$44="",-1000000000000,-999999999999)</f>
        <v>-1000000000000</v>
      </c>
      <c r="E46" s="47"/>
      <c r="F46" s="48"/>
      <c r="AA46" s="3">
        <f>IF($A$44="",-1000000000000,-999999999999)</f>
        <v>-1000000000000</v>
      </c>
      <c r="AB46" s="3">
        <f>IF($A$44="",-1000000000000,-999999999999)</f>
        <v>-1000000000000</v>
      </c>
    </row>
    <row r="47" spans="1:28" ht="13.5" customHeight="1" x14ac:dyDescent="0.2">
      <c r="A47" s="8" t="str">
        <f>IF(A44="","","17/49 (+)")</f>
        <v/>
      </c>
      <c r="B47" s="9" t="str">
        <f>IF(A44="","","Schulden")</f>
        <v/>
      </c>
      <c r="C47" s="67">
        <f>IF($A$44="",-1000000000000,-999999999999)</f>
        <v>-1000000000000</v>
      </c>
      <c r="D47" s="67">
        <f>IF($A$44="",-1000000000000,-999999999999)</f>
        <v>-1000000000000</v>
      </c>
      <c r="E47" s="47"/>
      <c r="F47" s="48"/>
      <c r="AA47" s="3">
        <f>IF($A$44="",-1000000000000,-999999999999)</f>
        <v>-1000000000000</v>
      </c>
      <c r="AB47" s="3">
        <f>IF($A$44="",-1000000000000,-999999999999)</f>
        <v>-1000000000000</v>
      </c>
    </row>
    <row r="48" spans="1:28" x14ac:dyDescent="0.2">
      <c r="A48" s="19"/>
      <c r="B48" s="49" t="str">
        <f>IF(A44="","","Vreemd vermogen")</f>
        <v/>
      </c>
      <c r="C48" s="68">
        <f>C46+C47</f>
        <v>-2000000000000</v>
      </c>
      <c r="D48" s="68">
        <f>D46+D47</f>
        <v>-2000000000000</v>
      </c>
    </row>
    <row r="49" spans="1:28" x14ac:dyDescent="0.2">
      <c r="A49" s="10" t="str">
        <f>IF($A$44="","",A28)</f>
        <v/>
      </c>
      <c r="B49" s="11" t="str">
        <f>IF($A$44="","",B28)</f>
        <v/>
      </c>
      <c r="C49" s="69" t="str">
        <f>IF($A$44="","",C28)</f>
        <v/>
      </c>
      <c r="D49" s="67">
        <f>IF($A$44="",-1000000000000,-999999999999)</f>
        <v>-1000000000000</v>
      </c>
      <c r="AB49" s="3">
        <f>IF($A$44="",-1000000000000,-999999999999)</f>
        <v>-1000000000000</v>
      </c>
    </row>
    <row r="50" spans="1:28" x14ac:dyDescent="0.2">
      <c r="A50" s="10" t="str">
        <f t="shared" ref="A50:B51" si="1">IF($A$44="","",A29)</f>
        <v/>
      </c>
      <c r="B50" s="11" t="str">
        <f t="shared" si="1"/>
        <v/>
      </c>
      <c r="C50" s="69" t="str">
        <f t="shared" ref="C50:C51" si="2">IF($A$44="","",C29)</f>
        <v/>
      </c>
      <c r="D50" s="67">
        <f>IF($A$44="",-1000000000000,-999999999999)</f>
        <v>-1000000000000</v>
      </c>
      <c r="AB50" s="3">
        <f>IF($A$44="",-1000000000000,-999999999999)</f>
        <v>-1000000000000</v>
      </c>
    </row>
    <row r="51" spans="1:28" x14ac:dyDescent="0.2">
      <c r="A51" s="10" t="str">
        <f t="shared" si="1"/>
        <v/>
      </c>
      <c r="B51" s="11" t="str">
        <f t="shared" si="1"/>
        <v/>
      </c>
      <c r="C51" s="69" t="str">
        <f t="shared" si="2"/>
        <v/>
      </c>
      <c r="D51" s="67">
        <f>IF($A$44="",-1000000000000,-999999999999)</f>
        <v>-1000000000000</v>
      </c>
      <c r="AB51" s="3">
        <f>IF($A$44="",-1000000000000,-999999999999)</f>
        <v>-1000000000000</v>
      </c>
    </row>
    <row r="52" spans="1:28" x14ac:dyDescent="0.2">
      <c r="B52" s="51" t="str">
        <f>IF(A44="","","Eigen vermogen")</f>
        <v/>
      </c>
      <c r="C52" s="69" t="str">
        <f>IF($A44="","",C49+C50+C51)</f>
        <v/>
      </c>
      <c r="D52" s="69" t="str">
        <f>IF($A44="","",IF(D49+D50+D51&lt;-1000000000000,0,D49+D50+D51))</f>
        <v/>
      </c>
    </row>
    <row r="53" spans="1:28" x14ac:dyDescent="0.2">
      <c r="B53" s="52" t="str">
        <f>IF(A44="","","VV/EV")</f>
        <v/>
      </c>
      <c r="C53" s="69" t="str">
        <f>IF($A44="","",IF(SUM(C49:C51)&lt;1,"vul C28-C30; C46-C47 in",C48/C52))</f>
        <v/>
      </c>
      <c r="D53" s="69" t="str">
        <f>IF($A44="","",IF(D45=1,0,IF(SUM(D46:D51)&lt;-1000000000000,"vul cellen D46-D47;D49-D51 in",D48/D52)))</f>
        <v/>
      </c>
    </row>
    <row r="54" spans="1:28" x14ac:dyDescent="0.2">
      <c r="B54" s="51" t="str">
        <f>IF(A44="","","Resultaat")</f>
        <v/>
      </c>
      <c r="C54" s="70" t="str">
        <f>IF(A44="","",IF(LEFT(C53,3)="vul",C53,IF(C53&gt;7.5,"niet OK","OK")))</f>
        <v/>
      </c>
      <c r="D54" s="70" t="str">
        <f>IF(A44="","",IF(LEFT(D53,3)="vul",D53,IF(D53=0,"OK",IF(D48/D52&gt;7.5,"niet OK","OK"))))</f>
        <v/>
      </c>
    </row>
    <row r="56" spans="1:28" ht="12.75" customHeight="1" x14ac:dyDescent="0.2">
      <c r="A56" s="91" t="str">
        <f>IF(C14&lt;&gt;"GO","","Criterium 3: rentedekkingsgraad (= EBITDA/rentelast)  minder dan 1,0")</f>
        <v/>
      </c>
      <c r="B56" s="91"/>
      <c r="C56" s="91"/>
      <c r="D56" s="91"/>
      <c r="E56" s="53"/>
    </row>
    <row r="57" spans="1:28" ht="39" customHeight="1" x14ac:dyDescent="0.2">
      <c r="A57" s="54" t="str">
        <f>A45</f>
        <v/>
      </c>
      <c r="B57" s="54" t="str">
        <f t="shared" ref="B57:D57" si="3">B45</f>
        <v/>
      </c>
      <c r="C57" s="55">
        <f t="shared" si="3"/>
        <v>0</v>
      </c>
      <c r="D57" s="55">
        <f t="shared" si="3"/>
        <v>0</v>
      </c>
      <c r="E57" s="19"/>
      <c r="F57" s="89"/>
      <c r="G57" s="89"/>
      <c r="H57" s="89"/>
      <c r="I57" s="89"/>
      <c r="J57" s="89"/>
    </row>
    <row r="58" spans="1:28" x14ac:dyDescent="0.2">
      <c r="A58" s="14" t="str">
        <f>IF(A56="","","630 (+)")</f>
        <v/>
      </c>
      <c r="B58" s="15" t="str">
        <f>IF(A56="","","Afschrijvingen en waardeverminderingen op oprichtingskosten, op immateriële en materiële vaste activa")</f>
        <v/>
      </c>
      <c r="C58" s="67">
        <f>IF($A$44="",-1000000000000,-999999999999)</f>
        <v>-1000000000000</v>
      </c>
      <c r="D58" s="67">
        <f>IF($A$44="",-1000000000000,-999999999999)</f>
        <v>-1000000000000</v>
      </c>
      <c r="E58" s="38" t="s">
        <v>54</v>
      </c>
      <c r="F58" s="56" t="s">
        <v>42</v>
      </c>
      <c r="G58" s="57" t="s">
        <v>48</v>
      </c>
      <c r="H58" s="57" t="s">
        <v>43</v>
      </c>
      <c r="I58" s="38" t="s">
        <v>53</v>
      </c>
      <c r="J58" s="57" t="s">
        <v>56</v>
      </c>
      <c r="K58" s="34"/>
      <c r="L58" s="34"/>
      <c r="M58" s="34"/>
      <c r="N58" s="34"/>
      <c r="O58" s="34"/>
      <c r="P58" s="34"/>
      <c r="Q58" s="34"/>
      <c r="R58" s="34"/>
      <c r="S58" s="34"/>
      <c r="T58" s="34"/>
      <c r="U58" s="34"/>
      <c r="AA58" s="3">
        <f>IF($A$44="",-1000000000000,-999999999999)</f>
        <v>-1000000000000</v>
      </c>
      <c r="AB58" s="3">
        <f>IF($A$44="",-1000000000000,-999999999999)</f>
        <v>-1000000000000</v>
      </c>
    </row>
    <row r="59" spans="1:28" ht="25.5" customHeight="1" x14ac:dyDescent="0.2">
      <c r="A59" s="14" t="str">
        <f>IF(A56="","","631/4 (+)")</f>
        <v/>
      </c>
      <c r="B59" s="15" t="str">
        <f>IF(A56="","","Waardeverminderingen op voorraden , op bestellingen in uitvoering en op handelsvorderingen: toevoegingen (terugnemingen)")</f>
        <v/>
      </c>
      <c r="C59" s="67">
        <f t="shared" ref="C59:D68" si="4">IF($A$44="",-1000000000000,-999999999999)</f>
        <v>-1000000000000</v>
      </c>
      <c r="D59" s="67">
        <f t="shared" si="4"/>
        <v>-1000000000000</v>
      </c>
      <c r="E59" s="38" t="s">
        <v>55</v>
      </c>
      <c r="F59" s="58" t="s">
        <v>45</v>
      </c>
      <c r="G59" s="58" t="s">
        <v>49</v>
      </c>
      <c r="H59" s="56"/>
      <c r="I59" s="38" t="str">
        <f>CONCATENATE(E59,F59,G59,H59)</f>
        <v>vul cellen C28-C32 invul alle bovenstaande groene cellen in om tot de OIM-beoordeling te komenOK</v>
      </c>
      <c r="J59" s="56" t="s">
        <v>52</v>
      </c>
      <c r="K59" s="34"/>
      <c r="L59" s="34"/>
      <c r="M59" s="34"/>
      <c r="N59" s="34"/>
      <c r="O59" s="34"/>
      <c r="P59" s="34"/>
      <c r="Q59" s="34"/>
      <c r="R59" s="34"/>
      <c r="S59" s="34"/>
      <c r="T59" s="34"/>
      <c r="U59" s="34"/>
      <c r="AA59" s="3">
        <f t="shared" ref="AA59:AB68" si="5">IF($A$44="",-1000000000000,-999999999999)</f>
        <v>-1000000000000</v>
      </c>
      <c r="AB59" s="3">
        <f t="shared" si="5"/>
        <v>-1000000000000</v>
      </c>
    </row>
    <row r="60" spans="1:28" ht="15" customHeight="1" x14ac:dyDescent="0.2">
      <c r="A60" s="14" t="str">
        <f>IF(A56="","","750 (-)")</f>
        <v/>
      </c>
      <c r="B60" s="15" t="str">
        <f>IF(A56="","","Opbrengsten uit financiële vaste activa")</f>
        <v/>
      </c>
      <c r="C60" s="67">
        <f t="shared" si="4"/>
        <v>-1000000000000</v>
      </c>
      <c r="D60" s="67">
        <f t="shared" si="4"/>
        <v>-1000000000000</v>
      </c>
      <c r="E60" s="38" t="s">
        <v>55</v>
      </c>
      <c r="F60" s="58" t="s">
        <v>45</v>
      </c>
      <c r="G60" s="58" t="s">
        <v>49</v>
      </c>
      <c r="H60" s="56" t="s">
        <v>51</v>
      </c>
      <c r="I60" s="38" t="str">
        <f t="shared" ref="I60:I106" si="6">CONCATENATE(E60,F60,G60,H60)</f>
        <v>vul cellen C28-C32 invul alle bovenstaande groene cellen in om tot de OIM-beoordeling te komenOKvul in/overschrijf alle groene niet-gearceerde cellen voor criteria 2 en 3</v>
      </c>
      <c r="J60" s="56" t="s">
        <v>52</v>
      </c>
      <c r="K60" s="34"/>
      <c r="L60" s="34"/>
      <c r="M60" s="34"/>
      <c r="N60" s="34"/>
      <c r="O60" s="34"/>
      <c r="P60" s="34"/>
      <c r="Q60" s="34"/>
      <c r="R60" s="34"/>
      <c r="S60" s="34"/>
      <c r="T60" s="34"/>
      <c r="U60" s="34"/>
      <c r="AA60" s="3">
        <f t="shared" si="5"/>
        <v>-1000000000000</v>
      </c>
      <c r="AB60" s="3">
        <f t="shared" si="5"/>
        <v>-1000000000000</v>
      </c>
    </row>
    <row r="61" spans="1:28" ht="15" customHeight="1" x14ac:dyDescent="0.2">
      <c r="A61" s="14" t="str">
        <f>IF(A56="","","751 (-)")</f>
        <v/>
      </c>
      <c r="B61" s="15" t="str">
        <f>IF(A56="","","Opbrengsten uit vlottende activa")</f>
        <v/>
      </c>
      <c r="C61" s="67">
        <f t="shared" si="4"/>
        <v>-1000000000000</v>
      </c>
      <c r="D61" s="67">
        <f t="shared" si="4"/>
        <v>-1000000000000</v>
      </c>
      <c r="E61" s="38" t="s">
        <v>55</v>
      </c>
      <c r="F61" s="58" t="s">
        <v>45</v>
      </c>
      <c r="G61" s="58" t="s">
        <v>50</v>
      </c>
      <c r="H61" s="56"/>
      <c r="I61" s="38" t="str">
        <f t="shared" si="6"/>
        <v>vul cellen C28-C32 invul alle bovenstaande groene cellen in om tot de OIM-beoordeling te komenniet OK</v>
      </c>
      <c r="J61" s="56" t="s">
        <v>52</v>
      </c>
      <c r="K61" s="34"/>
      <c r="L61" s="34"/>
      <c r="M61" s="34"/>
      <c r="N61" s="34"/>
      <c r="O61" s="34"/>
      <c r="P61" s="34"/>
      <c r="Q61" s="34"/>
      <c r="R61" s="34"/>
      <c r="S61" s="34"/>
      <c r="T61" s="34"/>
      <c r="U61" s="34"/>
      <c r="AA61" s="3">
        <f t="shared" si="5"/>
        <v>-1000000000000</v>
      </c>
      <c r="AB61" s="3">
        <f t="shared" si="5"/>
        <v>-1000000000000</v>
      </c>
    </row>
    <row r="62" spans="1:28" ht="15" customHeight="1" x14ac:dyDescent="0.2">
      <c r="A62" s="14" t="str">
        <f>IF(A56="","","752/9 (-)")</f>
        <v/>
      </c>
      <c r="B62" s="15" t="str">
        <f>IF(A56="","","Andere financiële opbrengsten")</f>
        <v/>
      </c>
      <c r="C62" s="67">
        <f t="shared" si="4"/>
        <v>-1000000000000</v>
      </c>
      <c r="D62" s="67">
        <f t="shared" si="4"/>
        <v>-1000000000000</v>
      </c>
      <c r="E62" s="38" t="s">
        <v>55</v>
      </c>
      <c r="F62" s="58" t="s">
        <v>45</v>
      </c>
      <c r="G62" s="58" t="s">
        <v>50</v>
      </c>
      <c r="H62" s="56" t="s">
        <v>51</v>
      </c>
      <c r="I62" s="38" t="str">
        <f t="shared" si="6"/>
        <v>vul cellen C28-C32 invul alle bovenstaande groene cellen in om tot de OIM-beoordeling te komenniet OKvul in/overschrijf alle groene niet-gearceerde cellen voor criteria 2 en 3</v>
      </c>
      <c r="J62" s="56" t="s">
        <v>52</v>
      </c>
      <c r="K62" s="34"/>
      <c r="L62" s="34"/>
      <c r="M62" s="34"/>
      <c r="N62" s="34"/>
      <c r="O62" s="34"/>
      <c r="P62" s="34"/>
      <c r="Q62" s="34"/>
      <c r="R62" s="34"/>
      <c r="S62" s="34"/>
      <c r="T62" s="34"/>
      <c r="U62" s="34"/>
      <c r="AA62" s="3">
        <f t="shared" si="5"/>
        <v>-1000000000000</v>
      </c>
      <c r="AB62" s="3">
        <f t="shared" si="5"/>
        <v>-1000000000000</v>
      </c>
    </row>
    <row r="63" spans="1:28" ht="15" customHeight="1" x14ac:dyDescent="0.2">
      <c r="A63" s="14" t="str">
        <f>IF(A56="","","650 (+)")</f>
        <v/>
      </c>
      <c r="B63" s="15" t="str">
        <f>IF(A56="","","Kosten van schulden")</f>
        <v/>
      </c>
      <c r="C63" s="67">
        <f t="shared" si="4"/>
        <v>-1000000000000</v>
      </c>
      <c r="D63" s="67">
        <f t="shared" si="4"/>
        <v>-1000000000000</v>
      </c>
      <c r="E63" s="38" t="s">
        <v>55</v>
      </c>
      <c r="F63" s="58" t="s">
        <v>60</v>
      </c>
      <c r="G63" s="58" t="s">
        <v>49</v>
      </c>
      <c r="H63" s="56"/>
      <c r="I63" s="38" t="str">
        <f t="shared" si="6"/>
        <v>vul cellen C28-C32 inGroep in moeilijkhedenOK</v>
      </c>
      <c r="J63" s="56" t="s">
        <v>60</v>
      </c>
      <c r="K63" s="34"/>
      <c r="L63" s="34"/>
      <c r="M63" s="34"/>
      <c r="N63" s="34"/>
      <c r="O63" s="34"/>
      <c r="P63" s="34"/>
      <c r="Q63" s="34"/>
      <c r="R63" s="34"/>
      <c r="S63" s="34"/>
      <c r="T63" s="34"/>
      <c r="U63" s="34"/>
      <c r="AA63" s="3">
        <f t="shared" si="5"/>
        <v>-1000000000000</v>
      </c>
      <c r="AB63" s="3">
        <f t="shared" si="5"/>
        <v>-1000000000000</v>
      </c>
    </row>
    <row r="64" spans="1:28" ht="15" customHeight="1" x14ac:dyDescent="0.2">
      <c r="A64" s="14" t="str">
        <f>IF(A56="","","651 (+)")</f>
        <v/>
      </c>
      <c r="B64" s="15" t="str">
        <f>IF(A56="","","Waardeverminderingen op vlottende activa")</f>
        <v/>
      </c>
      <c r="C64" s="67">
        <f t="shared" si="4"/>
        <v>-1000000000000</v>
      </c>
      <c r="D64" s="67">
        <f t="shared" si="4"/>
        <v>-1000000000000</v>
      </c>
      <c r="E64" s="38" t="s">
        <v>55</v>
      </c>
      <c r="F64" s="58" t="s">
        <v>60</v>
      </c>
      <c r="G64" s="58" t="s">
        <v>49</v>
      </c>
      <c r="H64" s="56" t="s">
        <v>51</v>
      </c>
      <c r="I64" s="38" t="str">
        <f t="shared" si="6"/>
        <v>vul cellen C28-C32 inGroep in moeilijkhedenOKvul in/overschrijf alle groene niet-gearceerde cellen voor criteria 2 en 3</v>
      </c>
      <c r="J64" s="56" t="s">
        <v>52</v>
      </c>
      <c r="K64" s="34"/>
      <c r="L64" s="34"/>
      <c r="M64" s="34"/>
      <c r="N64" s="34"/>
      <c r="O64" s="34"/>
      <c r="P64" s="34"/>
      <c r="Q64" s="34"/>
      <c r="R64" s="34"/>
      <c r="S64" s="34"/>
      <c r="T64" s="34"/>
      <c r="U64" s="34"/>
      <c r="AA64" s="3">
        <f t="shared" si="5"/>
        <v>-1000000000000</v>
      </c>
      <c r="AB64" s="3">
        <f t="shared" si="5"/>
        <v>-1000000000000</v>
      </c>
    </row>
    <row r="65" spans="1:28" ht="15" customHeight="1" x14ac:dyDescent="0.2">
      <c r="A65" s="14" t="str">
        <f>IF(A56="","","652/9 (+)")</f>
        <v/>
      </c>
      <c r="B65" s="15" t="str">
        <f>IF(A56="","","Andere financiële kosten")</f>
        <v/>
      </c>
      <c r="C65" s="67">
        <f t="shared" si="4"/>
        <v>-1000000000000</v>
      </c>
      <c r="D65" s="67">
        <f t="shared" si="4"/>
        <v>-1000000000000</v>
      </c>
      <c r="E65" s="38" t="s">
        <v>55</v>
      </c>
      <c r="F65" s="58" t="s">
        <v>60</v>
      </c>
      <c r="G65" s="58" t="s">
        <v>50</v>
      </c>
      <c r="H65" s="56"/>
      <c r="I65" s="38" t="str">
        <f t="shared" si="6"/>
        <v>vul cellen C28-C32 inGroep in moeilijkhedenniet OK</v>
      </c>
      <c r="J65" s="56" t="s">
        <v>60</v>
      </c>
      <c r="K65" s="34"/>
      <c r="L65" s="34"/>
      <c r="M65" s="34"/>
      <c r="N65" s="34"/>
      <c r="O65" s="34"/>
      <c r="P65" s="34"/>
      <c r="Q65" s="34"/>
      <c r="R65" s="34"/>
      <c r="S65" s="34"/>
      <c r="T65" s="34"/>
      <c r="U65" s="34"/>
      <c r="AA65" s="3">
        <f t="shared" si="5"/>
        <v>-1000000000000</v>
      </c>
      <c r="AB65" s="3">
        <f t="shared" si="5"/>
        <v>-1000000000000</v>
      </c>
    </row>
    <row r="66" spans="1:28" ht="25.5" customHeight="1" x14ac:dyDescent="0.2">
      <c r="A66" s="14" t="str">
        <f>IF(A56="","","660 (+)")</f>
        <v/>
      </c>
      <c r="B66" s="15" t="str">
        <f>IF(A56="","","Uitzonderlijke afschrijvingen en waardeverminderingen op oprichtingskosten, op immateriële en materiële vaste activa")</f>
        <v/>
      </c>
      <c r="C66" s="67">
        <f t="shared" si="4"/>
        <v>-1000000000000</v>
      </c>
      <c r="D66" s="67">
        <f t="shared" si="4"/>
        <v>-1000000000000</v>
      </c>
      <c r="E66" s="38" t="s">
        <v>55</v>
      </c>
      <c r="F66" s="58" t="s">
        <v>60</v>
      </c>
      <c r="G66" s="58" t="s">
        <v>50</v>
      </c>
      <c r="H66" s="56" t="s">
        <v>51</v>
      </c>
      <c r="I66" s="38" t="str">
        <f t="shared" si="6"/>
        <v>vul cellen C28-C32 inGroep in moeilijkhedenniet OKvul in/overschrijf alle groene niet-gearceerde cellen voor criteria 2 en 3</v>
      </c>
      <c r="J66" s="56" t="s">
        <v>52</v>
      </c>
      <c r="K66" s="34"/>
      <c r="L66" s="34"/>
      <c r="M66" s="34"/>
      <c r="N66" s="34"/>
      <c r="O66" s="34"/>
      <c r="P66" s="34"/>
      <c r="Q66" s="34"/>
      <c r="R66" s="34"/>
      <c r="S66" s="34"/>
      <c r="T66" s="34"/>
      <c r="U66" s="34"/>
      <c r="AA66" s="3">
        <f t="shared" si="5"/>
        <v>-1000000000000</v>
      </c>
      <c r="AB66" s="3">
        <f t="shared" si="5"/>
        <v>-1000000000000</v>
      </c>
    </row>
    <row r="67" spans="1:28" ht="30.75" customHeight="1" x14ac:dyDescent="0.2">
      <c r="A67" s="14" t="str">
        <f>IF(A56="","","760 (-)")</f>
        <v/>
      </c>
      <c r="B67" s="62" t="str">
        <f>IF(A56="","","Terugneming van afschrijvingen en van waardeverminderingen op immateriële en materiële vaste activa")</f>
        <v/>
      </c>
      <c r="C67" s="67">
        <f t="shared" si="4"/>
        <v>-1000000000000</v>
      </c>
      <c r="D67" s="67">
        <f t="shared" si="4"/>
        <v>-1000000000000</v>
      </c>
      <c r="E67" s="38" t="s">
        <v>55</v>
      </c>
      <c r="F67" s="58" t="s">
        <v>59</v>
      </c>
      <c r="G67" s="58" t="s">
        <v>49</v>
      </c>
      <c r="H67" s="56"/>
      <c r="I67" s="38" t="str">
        <f t="shared" si="6"/>
        <v>vul cellen C28-C32 inGroep niet in moeilijkhedenOK</v>
      </c>
      <c r="J67" s="58" t="s">
        <v>59</v>
      </c>
      <c r="K67" s="34"/>
      <c r="L67" s="34"/>
      <c r="M67" s="34"/>
      <c r="N67" s="34"/>
      <c r="O67" s="34"/>
      <c r="P67" s="34"/>
      <c r="Q67" s="34"/>
      <c r="R67" s="34"/>
      <c r="S67" s="34"/>
      <c r="T67" s="34"/>
      <c r="U67" s="34"/>
      <c r="AA67" s="3">
        <f t="shared" si="5"/>
        <v>-1000000000000</v>
      </c>
      <c r="AB67" s="3">
        <f t="shared" si="5"/>
        <v>-1000000000000</v>
      </c>
    </row>
    <row r="68" spans="1:28" ht="15" customHeight="1" x14ac:dyDescent="0.2">
      <c r="A68" s="16" t="str">
        <f>IF(A56="","","9903 (+)")</f>
        <v/>
      </c>
      <c r="B68" s="16" t="str">
        <f>IF(A56="","","Winst/verlies van het boekjaar, voor belastingen")</f>
        <v/>
      </c>
      <c r="C68" s="67">
        <f t="shared" si="4"/>
        <v>-1000000000000</v>
      </c>
      <c r="D68" s="67">
        <f t="shared" si="4"/>
        <v>-1000000000000</v>
      </c>
      <c r="E68" s="38" t="s">
        <v>55</v>
      </c>
      <c r="F68" s="58" t="s">
        <v>59</v>
      </c>
      <c r="G68" s="58" t="s">
        <v>49</v>
      </c>
      <c r="H68" s="56" t="s">
        <v>51</v>
      </c>
      <c r="I68" s="38" t="str">
        <f t="shared" si="6"/>
        <v>vul cellen C28-C32 inGroep niet in moeilijkhedenOKvul in/overschrijf alle groene niet-gearceerde cellen voor criteria 2 en 3</v>
      </c>
      <c r="J68" s="56" t="s">
        <v>52</v>
      </c>
      <c r="K68" s="34"/>
      <c r="L68" s="34"/>
      <c r="M68" s="34"/>
      <c r="N68" s="34"/>
      <c r="O68" s="34"/>
      <c r="P68" s="34"/>
      <c r="Q68" s="34"/>
      <c r="R68" s="34"/>
      <c r="S68" s="34"/>
      <c r="T68" s="34"/>
      <c r="U68" s="34"/>
      <c r="AA68" s="3">
        <f t="shared" si="5"/>
        <v>-1000000000000</v>
      </c>
      <c r="AB68" s="3">
        <f t="shared" si="5"/>
        <v>-1000000000000</v>
      </c>
    </row>
    <row r="69" spans="1:28" ht="15" customHeight="1" x14ac:dyDescent="0.2">
      <c r="A69" s="59"/>
      <c r="B69" s="60" t="str">
        <f>IF(A56="","","EBITDA")</f>
        <v/>
      </c>
      <c r="C69" s="68" t="str">
        <f>IF(A56="","",IF(C58+C59-C60-C61-C62+C63+C64+C65+C66-C67+C68&lt;-1000000000,0,C58+C59-C60-C61-C62+C63+C64+C65+C66-C67+C68))</f>
        <v/>
      </c>
      <c r="D69" s="68" t="str">
        <f>IF(A56="","",IF(D58+D59-D60-D61-D62+D63+D64+D65+D66-D67+D68&lt;-1000000000,0,D58+D59-D60-D61-D62+D63+D64+D65+D66-D67+D68))</f>
        <v/>
      </c>
      <c r="E69" s="38" t="s">
        <v>55</v>
      </c>
      <c r="F69" s="58" t="s">
        <v>59</v>
      </c>
      <c r="G69" s="58" t="s">
        <v>50</v>
      </c>
      <c r="H69" s="56"/>
      <c r="I69" s="38" t="str">
        <f t="shared" si="6"/>
        <v>vul cellen C28-C32 inGroep niet in moeilijkhedenniet OK</v>
      </c>
      <c r="J69" s="58" t="s">
        <v>59</v>
      </c>
      <c r="K69" s="34"/>
      <c r="L69" s="34"/>
      <c r="M69" s="34"/>
      <c r="N69" s="34"/>
      <c r="O69" s="34"/>
      <c r="P69" s="34"/>
      <c r="Q69" s="34"/>
      <c r="R69" s="34"/>
      <c r="S69" s="34"/>
      <c r="T69" s="34"/>
      <c r="U69" s="34"/>
    </row>
    <row r="70" spans="1:28" ht="15" customHeight="1" x14ac:dyDescent="0.2">
      <c r="A70" s="17" t="str">
        <f>IF(A56="","","650 (+)")</f>
        <v/>
      </c>
      <c r="B70" s="18" t="str">
        <f>IF(A56="","","Kosten van schulden")</f>
        <v/>
      </c>
      <c r="C70" s="69" t="str">
        <f>IF($A$44="","",IF(C63&lt;-1000000000,0,C63))</f>
        <v/>
      </c>
      <c r="D70" s="69" t="str">
        <f>IF($A$44="","",IF(D63&lt;-1000000000,0,D63))</f>
        <v/>
      </c>
      <c r="E70" s="38" t="s">
        <v>55</v>
      </c>
      <c r="F70" s="58" t="s">
        <v>59</v>
      </c>
      <c r="G70" s="58" t="s">
        <v>50</v>
      </c>
      <c r="H70" s="56" t="s">
        <v>51</v>
      </c>
      <c r="I70" s="38" t="str">
        <f t="shared" si="6"/>
        <v>vul cellen C28-C32 inGroep niet in moeilijkhedenniet OKvul in/overschrijf alle groene niet-gearceerde cellen voor criteria 2 en 3</v>
      </c>
      <c r="J70" s="56" t="s">
        <v>52</v>
      </c>
      <c r="K70" s="34"/>
      <c r="L70" s="34"/>
      <c r="M70" s="34"/>
      <c r="N70" s="34"/>
      <c r="O70" s="34"/>
      <c r="P70" s="34"/>
      <c r="Q70" s="34"/>
      <c r="R70" s="34"/>
      <c r="S70" s="34"/>
      <c r="T70" s="34"/>
      <c r="U70" s="34"/>
    </row>
    <row r="71" spans="1:28" ht="15" customHeight="1" x14ac:dyDescent="0.2">
      <c r="B71" s="61" t="str">
        <f>IF(A56="","","Rentelast")</f>
        <v/>
      </c>
      <c r="C71" s="69" t="str">
        <f>C70</f>
        <v/>
      </c>
      <c r="D71" s="69" t="str">
        <f>D70</f>
        <v/>
      </c>
      <c r="E71" s="38" t="s">
        <v>55</v>
      </c>
      <c r="F71" s="58" t="s">
        <v>47</v>
      </c>
      <c r="G71" s="58" t="s">
        <v>49</v>
      </c>
      <c r="H71" s="56"/>
      <c r="I71" s="38" t="str">
        <f t="shared" si="6"/>
        <v>vul cellen C28-C32 invul onderstaande criteria 2 en 3 in om tot de OIM-beoordeling te komenOK</v>
      </c>
      <c r="J71" s="56" t="s">
        <v>52</v>
      </c>
      <c r="K71" s="34"/>
      <c r="L71" s="34"/>
      <c r="M71" s="34"/>
      <c r="N71" s="34"/>
      <c r="O71" s="34"/>
      <c r="P71" s="34"/>
      <c r="Q71" s="34"/>
      <c r="R71" s="34"/>
      <c r="S71" s="34"/>
      <c r="T71" s="34"/>
      <c r="U71" s="34"/>
    </row>
    <row r="72" spans="1:28" ht="15" customHeight="1" x14ac:dyDescent="0.2">
      <c r="B72" s="52" t="str">
        <f>IF(A56="","","EBITDA/Rentelast")</f>
        <v/>
      </c>
      <c r="C72" s="69" t="str">
        <f>IF($A56="","",IF(SUM(C58:C68)&lt;-1000000000,"vul cellen C58-C68 in",IF(C71=0,C69,C69/C71)))</f>
        <v/>
      </c>
      <c r="D72" s="69" t="str">
        <f>IF($A56="","",IF(SUM(D58:D68)&lt;-1000000000,"vul cellen C58-C68 in",IF(D71=0,D69,D69/D71)))</f>
        <v/>
      </c>
      <c r="E72" s="38" t="s">
        <v>55</v>
      </c>
      <c r="F72" s="58" t="s">
        <v>47</v>
      </c>
      <c r="G72" s="58" t="s">
        <v>49</v>
      </c>
      <c r="H72" s="56" t="s">
        <v>51</v>
      </c>
      <c r="I72" s="38" t="str">
        <f t="shared" si="6"/>
        <v>vul cellen C28-C32 invul onderstaande criteria 2 en 3 in om tot de OIM-beoordeling te komenOKvul in/overschrijf alle groene niet-gearceerde cellen voor criteria 2 en 3</v>
      </c>
      <c r="J72" s="56" t="s">
        <v>52</v>
      </c>
      <c r="K72" s="34"/>
      <c r="L72" s="34"/>
      <c r="M72" s="34"/>
      <c r="N72" s="34"/>
      <c r="O72" s="34"/>
      <c r="P72" s="34"/>
      <c r="Q72" s="34"/>
      <c r="R72" s="34"/>
      <c r="S72" s="34"/>
      <c r="T72" s="34"/>
      <c r="U72" s="34"/>
    </row>
    <row r="73" spans="1:28" ht="15" customHeight="1" x14ac:dyDescent="0.2">
      <c r="B73" s="51" t="str">
        <f>IF(A56="","","Resultaat")</f>
        <v/>
      </c>
      <c r="C73" s="70" t="str">
        <f>IF($A56="","",IF(LEFT(C72,3)="vul",C72,IF(C72&gt;=1,"OK","niet OK")))</f>
        <v/>
      </c>
      <c r="D73" s="70" t="str">
        <f>IF($A56="","",IF(LEFT(D72,3)="vul",D72,IF(D72&gt;=1,"OK","niet OK")))</f>
        <v/>
      </c>
      <c r="E73" s="38" t="s">
        <v>55</v>
      </c>
      <c r="F73" s="58" t="s">
        <v>47</v>
      </c>
      <c r="G73" s="58" t="s">
        <v>50</v>
      </c>
      <c r="H73" s="56"/>
      <c r="I73" s="38" t="str">
        <f t="shared" si="6"/>
        <v>vul cellen C28-C32 invul onderstaande criteria 2 en 3 in om tot de OIM-beoordeling te komenniet OK</v>
      </c>
      <c r="J73" s="56" t="s">
        <v>52</v>
      </c>
      <c r="K73" s="34"/>
      <c r="L73" s="34"/>
      <c r="M73" s="34"/>
      <c r="N73" s="34"/>
      <c r="O73" s="34"/>
      <c r="P73" s="34"/>
      <c r="Q73" s="34"/>
      <c r="R73" s="34"/>
      <c r="S73" s="34"/>
      <c r="T73" s="34"/>
      <c r="U73" s="34"/>
    </row>
    <row r="74" spans="1:28" ht="15" customHeight="1" x14ac:dyDescent="0.2">
      <c r="E74" s="38" t="s">
        <v>55</v>
      </c>
      <c r="F74" s="58" t="s">
        <v>47</v>
      </c>
      <c r="G74" s="58" t="s">
        <v>50</v>
      </c>
      <c r="H74" s="56" t="s">
        <v>51</v>
      </c>
      <c r="I74" s="38" t="str">
        <f t="shared" si="6"/>
        <v>vul cellen C28-C32 invul onderstaande criteria 2 en 3 in om tot de OIM-beoordeling te komenniet OKvul in/overschrijf alle groene niet-gearceerde cellen voor criteria 2 en 3</v>
      </c>
      <c r="J74" s="56" t="s">
        <v>52</v>
      </c>
      <c r="K74" s="34"/>
      <c r="L74" s="34"/>
      <c r="M74" s="34"/>
      <c r="N74" s="34"/>
      <c r="O74" s="34"/>
      <c r="P74" s="34"/>
      <c r="Q74" s="34"/>
      <c r="R74" s="34"/>
      <c r="S74" s="34"/>
      <c r="T74" s="34"/>
      <c r="U74" s="34"/>
    </row>
    <row r="75" spans="1:28" ht="15" customHeight="1" x14ac:dyDescent="0.2">
      <c r="A75" s="121" t="str">
        <f>IF(A56="","",IF(AND(D57&lt;&gt;"nvt",COUNTIF(C54:D54,"niet OK")+COUNTIF(C73:D73,"niet OK")=4),"niet OK",IF(AND(D57="nvt",COUNTIF(C54:D54,"niet OK")=2),"niet OK","OK")))</f>
        <v/>
      </c>
      <c r="B75" s="121"/>
      <c r="C75" s="121"/>
      <c r="D75" s="121"/>
      <c r="E75" s="38" t="s">
        <v>60</v>
      </c>
      <c r="F75" s="58" t="s">
        <v>45</v>
      </c>
      <c r="G75" s="58" t="s">
        <v>49</v>
      </c>
      <c r="H75" s="56"/>
      <c r="I75" s="38" t="str">
        <f t="shared" si="6"/>
        <v>Groep in moeilijkhedenvul alle bovenstaande groene cellen in om tot de OIM-beoordeling te komenOK</v>
      </c>
      <c r="J75" s="56" t="s">
        <v>52</v>
      </c>
      <c r="K75" s="34"/>
      <c r="L75" s="34"/>
      <c r="M75" s="34"/>
      <c r="N75" s="34"/>
      <c r="O75" s="34"/>
      <c r="P75" s="34"/>
      <c r="Q75" s="34"/>
      <c r="R75" s="34"/>
      <c r="S75" s="34"/>
      <c r="T75" s="34"/>
      <c r="U75" s="34"/>
    </row>
    <row r="76" spans="1:28" ht="15" customHeight="1" x14ac:dyDescent="0.2">
      <c r="B76" s="20" t="str">
        <f>IF(A56="","",IF(AND(C45&gt;100,D45&gt;100,SUM(C46:D47)+SUM(D49:D51)+SUM(C58:D68)&lt;-1000000000),"vul in/overschrijf alle groene niet-gearceerde cellen voor criteria 2 en 3",IF(AND(C45&gt;100,D45&lt;100,SUM(C46:C47)+SUM(C58:C68)&lt;-1000000000),"vul in/overschrijf alle groene niet-gearceerde cellen voor criteria 2 en 3","")))</f>
        <v/>
      </c>
      <c r="E76" s="38" t="s">
        <v>60</v>
      </c>
      <c r="F76" s="58" t="s">
        <v>45</v>
      </c>
      <c r="G76" s="58" t="s">
        <v>49</v>
      </c>
      <c r="H76" s="56" t="s">
        <v>51</v>
      </c>
      <c r="I76" s="38" t="str">
        <f t="shared" si="6"/>
        <v>Groep in moeilijkhedenvul alle bovenstaande groene cellen in om tot de OIM-beoordeling te komenOKvul in/overschrijf alle groene niet-gearceerde cellen voor criteria 2 en 3</v>
      </c>
      <c r="J76" s="56" t="s">
        <v>52</v>
      </c>
      <c r="K76" s="34"/>
      <c r="L76" s="34"/>
      <c r="M76" s="34"/>
      <c r="N76" s="34"/>
      <c r="O76" s="34"/>
      <c r="P76" s="34"/>
      <c r="Q76" s="34"/>
      <c r="R76" s="34"/>
      <c r="S76" s="34"/>
      <c r="T76" s="34"/>
      <c r="U76" s="34"/>
    </row>
    <row r="77" spans="1:28" ht="15" customHeight="1" x14ac:dyDescent="0.2">
      <c r="B77" s="21" t="str">
        <f>CONCATENATE(C36,A38,A75,B76)</f>
        <v>vul cellen C28-C32 invul alle bovenstaande groene cellen in om tot de OIM-beoordeling te komen</v>
      </c>
      <c r="E77" s="38" t="s">
        <v>60</v>
      </c>
      <c r="F77" s="58" t="s">
        <v>45</v>
      </c>
      <c r="G77" s="58" t="s">
        <v>50</v>
      </c>
      <c r="H77" s="56"/>
      <c r="I77" s="38" t="str">
        <f t="shared" si="6"/>
        <v>Groep in moeilijkhedenvul alle bovenstaande groene cellen in om tot de OIM-beoordeling te komenniet OK</v>
      </c>
      <c r="J77" s="56" t="s">
        <v>52</v>
      </c>
      <c r="K77" s="34"/>
      <c r="L77" s="34"/>
      <c r="M77" s="34"/>
      <c r="N77" s="34"/>
      <c r="O77" s="34"/>
      <c r="P77" s="34"/>
      <c r="Q77" s="34"/>
      <c r="R77" s="34"/>
      <c r="S77" s="34"/>
      <c r="T77" s="34"/>
      <c r="U77" s="34"/>
    </row>
    <row r="78" spans="1:28" ht="15" customHeight="1" x14ac:dyDescent="0.2">
      <c r="A78" s="122" t="str">
        <f>IF(A56="","",VLOOKUP(B77,I59:J106,2,FALSE))</f>
        <v/>
      </c>
      <c r="B78" s="122"/>
      <c r="C78" s="122"/>
      <c r="D78" s="122"/>
      <c r="E78" s="38" t="s">
        <v>60</v>
      </c>
      <c r="F78" s="58" t="s">
        <v>45</v>
      </c>
      <c r="G78" s="58" t="s">
        <v>50</v>
      </c>
      <c r="H78" s="56" t="s">
        <v>51</v>
      </c>
      <c r="I78" s="38" t="str">
        <f t="shared" si="6"/>
        <v>Groep in moeilijkhedenvul alle bovenstaande groene cellen in om tot de OIM-beoordeling te komenniet OKvul in/overschrijf alle groene niet-gearceerde cellen voor criteria 2 en 3</v>
      </c>
      <c r="J78" s="56" t="s">
        <v>52</v>
      </c>
      <c r="K78" s="34"/>
      <c r="L78" s="34"/>
      <c r="M78" s="34"/>
      <c r="N78" s="34"/>
      <c r="O78" s="34"/>
      <c r="P78" s="34"/>
      <c r="Q78" s="34"/>
      <c r="R78" s="34"/>
      <c r="S78" s="34"/>
      <c r="T78" s="34"/>
      <c r="U78" s="34"/>
    </row>
    <row r="79" spans="1:28" ht="15" customHeight="1" x14ac:dyDescent="0.2">
      <c r="E79" s="38" t="s">
        <v>60</v>
      </c>
      <c r="F79" s="58" t="s">
        <v>60</v>
      </c>
      <c r="G79" s="58" t="s">
        <v>49</v>
      </c>
      <c r="H79" s="56"/>
      <c r="I79" s="38" t="str">
        <f t="shared" si="6"/>
        <v>Groep in moeilijkhedenGroep in moeilijkhedenOK</v>
      </c>
      <c r="J79" s="56" t="s">
        <v>60</v>
      </c>
      <c r="K79" s="34"/>
      <c r="L79" s="34"/>
      <c r="M79" s="34"/>
      <c r="N79" s="34"/>
      <c r="O79" s="34"/>
      <c r="P79" s="34"/>
      <c r="Q79" s="34"/>
      <c r="R79" s="34"/>
      <c r="S79" s="34"/>
      <c r="T79" s="34"/>
      <c r="U79" s="34"/>
    </row>
    <row r="80" spans="1:28" ht="15" customHeight="1" x14ac:dyDescent="0.2">
      <c r="E80" s="38" t="s">
        <v>60</v>
      </c>
      <c r="F80" s="58" t="s">
        <v>60</v>
      </c>
      <c r="G80" s="58" t="s">
        <v>49</v>
      </c>
      <c r="H80" s="56" t="s">
        <v>51</v>
      </c>
      <c r="I80" s="38" t="str">
        <f t="shared" si="6"/>
        <v>Groep in moeilijkhedenGroep in moeilijkhedenOKvul in/overschrijf alle groene niet-gearceerde cellen voor criteria 2 en 3</v>
      </c>
      <c r="J80" s="56" t="s">
        <v>60</v>
      </c>
      <c r="K80" s="34"/>
      <c r="L80" s="34"/>
      <c r="M80" s="34"/>
      <c r="N80" s="34"/>
      <c r="O80" s="34"/>
      <c r="P80" s="34"/>
      <c r="Q80" s="34"/>
      <c r="R80" s="34"/>
      <c r="S80" s="34"/>
      <c r="T80" s="34"/>
      <c r="U80" s="34"/>
    </row>
    <row r="81" spans="5:21" x14ac:dyDescent="0.2">
      <c r="E81" s="38" t="s">
        <v>60</v>
      </c>
      <c r="F81" s="58" t="s">
        <v>60</v>
      </c>
      <c r="G81" s="58" t="s">
        <v>50</v>
      </c>
      <c r="H81" s="56"/>
      <c r="I81" s="38" t="str">
        <f t="shared" si="6"/>
        <v>Groep in moeilijkhedenGroep in moeilijkhedenniet OK</v>
      </c>
      <c r="J81" s="56" t="s">
        <v>60</v>
      </c>
      <c r="K81" s="34"/>
      <c r="L81" s="34"/>
      <c r="M81" s="34"/>
      <c r="N81" s="34"/>
      <c r="O81" s="34"/>
      <c r="P81" s="34"/>
      <c r="Q81" s="34"/>
      <c r="R81" s="34"/>
      <c r="S81" s="34"/>
      <c r="T81" s="34"/>
      <c r="U81" s="34"/>
    </row>
    <row r="82" spans="5:21" ht="102" x14ac:dyDescent="0.2">
      <c r="E82" s="38" t="s">
        <v>60</v>
      </c>
      <c r="F82" s="58" t="s">
        <v>60</v>
      </c>
      <c r="G82" s="58" t="s">
        <v>50</v>
      </c>
      <c r="H82" s="56" t="s">
        <v>51</v>
      </c>
      <c r="I82" s="38" t="str">
        <f t="shared" si="6"/>
        <v>Groep in moeilijkhedenGroep in moeilijkhedenniet OKvul in/overschrijf alle groene niet-gearceerde cellen voor criteria 2 en 3</v>
      </c>
      <c r="J82" s="56" t="s">
        <v>60</v>
      </c>
      <c r="K82" s="34"/>
      <c r="L82" s="34"/>
      <c r="M82" s="34"/>
      <c r="N82" s="34"/>
      <c r="O82" s="34"/>
      <c r="P82" s="34"/>
      <c r="Q82" s="34"/>
      <c r="R82" s="34"/>
      <c r="S82" s="34"/>
      <c r="T82" s="34"/>
      <c r="U82" s="34"/>
    </row>
    <row r="83" spans="5:21" x14ac:dyDescent="0.2">
      <c r="E83" s="38" t="s">
        <v>60</v>
      </c>
      <c r="F83" s="58" t="s">
        <v>59</v>
      </c>
      <c r="G83" s="58" t="s">
        <v>49</v>
      </c>
      <c r="H83" s="56"/>
      <c r="I83" s="38" t="str">
        <f t="shared" si="6"/>
        <v>Groep in moeilijkhedenGroep niet in moeilijkhedenOK</v>
      </c>
      <c r="J83" s="58" t="s">
        <v>59</v>
      </c>
      <c r="K83" s="34"/>
      <c r="L83" s="34"/>
      <c r="M83" s="34"/>
      <c r="N83" s="34"/>
      <c r="O83" s="34"/>
      <c r="P83" s="34"/>
      <c r="Q83" s="34"/>
      <c r="R83" s="34"/>
      <c r="S83" s="34"/>
      <c r="T83" s="34"/>
      <c r="U83" s="34"/>
    </row>
    <row r="84" spans="5:21" ht="102" x14ac:dyDescent="0.2">
      <c r="E84" s="38" t="s">
        <v>60</v>
      </c>
      <c r="F84" s="58" t="s">
        <v>59</v>
      </c>
      <c r="G84" s="58" t="s">
        <v>49</v>
      </c>
      <c r="H84" s="56" t="s">
        <v>51</v>
      </c>
      <c r="I84" s="38" t="str">
        <f t="shared" si="6"/>
        <v>Groep in moeilijkhedenGroep niet in moeilijkhedenOKvul in/overschrijf alle groene niet-gearceerde cellen voor criteria 2 en 3</v>
      </c>
      <c r="J84" s="56" t="s">
        <v>52</v>
      </c>
      <c r="K84" s="34"/>
      <c r="L84" s="34"/>
      <c r="M84" s="34"/>
      <c r="N84" s="34"/>
      <c r="O84" s="34"/>
      <c r="P84" s="34"/>
      <c r="Q84" s="34"/>
      <c r="R84" s="34"/>
      <c r="S84" s="34"/>
      <c r="T84" s="34"/>
      <c r="U84" s="34"/>
    </row>
    <row r="85" spans="5:21" x14ac:dyDescent="0.2">
      <c r="E85" s="38" t="s">
        <v>60</v>
      </c>
      <c r="F85" s="58" t="s">
        <v>59</v>
      </c>
      <c r="G85" s="58" t="s">
        <v>50</v>
      </c>
      <c r="H85" s="56"/>
      <c r="I85" s="38" t="str">
        <f t="shared" si="6"/>
        <v>Groep in moeilijkhedenGroep niet in moeilijkhedenniet OK</v>
      </c>
      <c r="J85" s="58" t="s">
        <v>59</v>
      </c>
      <c r="K85" s="34"/>
      <c r="L85" s="34"/>
      <c r="M85" s="34"/>
      <c r="N85" s="34"/>
      <c r="O85" s="34"/>
      <c r="P85" s="34"/>
      <c r="Q85" s="34"/>
      <c r="R85" s="34"/>
      <c r="S85" s="34"/>
      <c r="T85" s="34"/>
      <c r="U85" s="34"/>
    </row>
    <row r="86" spans="5:21" ht="102" x14ac:dyDescent="0.2">
      <c r="E86" s="38" t="s">
        <v>60</v>
      </c>
      <c r="F86" s="58" t="s">
        <v>59</v>
      </c>
      <c r="G86" s="58" t="s">
        <v>50</v>
      </c>
      <c r="H86" s="56" t="s">
        <v>51</v>
      </c>
      <c r="I86" s="38" t="str">
        <f t="shared" si="6"/>
        <v>Groep in moeilijkhedenGroep niet in moeilijkhedenniet OKvul in/overschrijf alle groene niet-gearceerde cellen voor criteria 2 en 3</v>
      </c>
      <c r="J86" s="56" t="s">
        <v>52</v>
      </c>
      <c r="K86" s="34"/>
      <c r="L86" s="34"/>
      <c r="M86" s="34"/>
      <c r="N86" s="34"/>
      <c r="O86" s="34"/>
      <c r="P86" s="34"/>
      <c r="Q86" s="34"/>
      <c r="R86" s="34"/>
      <c r="S86" s="34"/>
      <c r="T86" s="34"/>
      <c r="U86" s="34"/>
    </row>
    <row r="87" spans="5:21" x14ac:dyDescent="0.2">
      <c r="E87" s="38" t="s">
        <v>60</v>
      </c>
      <c r="F87" s="58" t="s">
        <v>47</v>
      </c>
      <c r="G87" s="58" t="s">
        <v>49</v>
      </c>
      <c r="H87" s="56"/>
      <c r="I87" s="38" t="str">
        <f t="shared" si="6"/>
        <v>Groep in moeilijkhedenvul onderstaande criteria 2 en 3 in om tot de OIM-beoordeling te komenOK</v>
      </c>
      <c r="J87" s="56" t="s">
        <v>60</v>
      </c>
      <c r="K87" s="34"/>
      <c r="L87" s="34"/>
      <c r="M87" s="34"/>
      <c r="N87" s="34"/>
      <c r="O87" s="34"/>
      <c r="P87" s="34"/>
      <c r="Q87" s="34"/>
      <c r="R87" s="34"/>
      <c r="S87" s="34"/>
      <c r="T87" s="34"/>
      <c r="U87" s="34"/>
    </row>
    <row r="88" spans="5:21" ht="102" x14ac:dyDescent="0.2">
      <c r="E88" s="38" t="s">
        <v>60</v>
      </c>
      <c r="F88" s="58" t="s">
        <v>47</v>
      </c>
      <c r="G88" s="58" t="s">
        <v>49</v>
      </c>
      <c r="H88" s="56" t="s">
        <v>51</v>
      </c>
      <c r="I88" s="38" t="str">
        <f t="shared" si="6"/>
        <v>Groep in moeilijkhedenvul onderstaande criteria 2 en 3 in om tot de OIM-beoordeling te komenOKvul in/overschrijf alle groene niet-gearceerde cellen voor criteria 2 en 3</v>
      </c>
      <c r="J88" s="56" t="s">
        <v>60</v>
      </c>
      <c r="K88" s="34"/>
      <c r="L88" s="34"/>
      <c r="M88" s="34"/>
      <c r="N88" s="34"/>
      <c r="O88" s="34"/>
      <c r="P88" s="34"/>
      <c r="Q88" s="34"/>
      <c r="R88" s="34"/>
      <c r="S88" s="34"/>
      <c r="T88" s="34"/>
      <c r="U88" s="34"/>
    </row>
    <row r="89" spans="5:21" x14ac:dyDescent="0.2">
      <c r="E89" s="38" t="s">
        <v>60</v>
      </c>
      <c r="F89" s="58" t="s">
        <v>47</v>
      </c>
      <c r="G89" s="58" t="s">
        <v>50</v>
      </c>
      <c r="H89" s="56"/>
      <c r="I89" s="38" t="str">
        <f t="shared" si="6"/>
        <v>Groep in moeilijkhedenvul onderstaande criteria 2 en 3 in om tot de OIM-beoordeling te komenniet OK</v>
      </c>
      <c r="J89" s="56" t="s">
        <v>60</v>
      </c>
      <c r="K89" s="34"/>
      <c r="L89" s="34"/>
      <c r="M89" s="34"/>
      <c r="N89" s="34"/>
      <c r="O89" s="34"/>
      <c r="P89" s="34"/>
      <c r="Q89" s="34"/>
      <c r="R89" s="34"/>
      <c r="S89" s="34"/>
      <c r="T89" s="34"/>
      <c r="U89" s="34"/>
    </row>
    <row r="90" spans="5:21" ht="102" x14ac:dyDescent="0.2">
      <c r="E90" s="38" t="s">
        <v>60</v>
      </c>
      <c r="F90" s="58" t="s">
        <v>47</v>
      </c>
      <c r="G90" s="58" t="s">
        <v>50</v>
      </c>
      <c r="H90" s="56" t="s">
        <v>51</v>
      </c>
      <c r="I90" s="38" t="str">
        <f t="shared" si="6"/>
        <v>Groep in moeilijkhedenvul onderstaande criteria 2 en 3 in om tot de OIM-beoordeling te komenniet OKvul in/overschrijf alle groene niet-gearceerde cellen voor criteria 2 en 3</v>
      </c>
      <c r="J90" s="56" t="s">
        <v>60</v>
      </c>
      <c r="K90" s="34"/>
      <c r="L90" s="34"/>
      <c r="M90" s="34"/>
      <c r="N90" s="34"/>
      <c r="O90" s="34"/>
      <c r="P90" s="34"/>
      <c r="Q90" s="34"/>
      <c r="R90" s="34"/>
      <c r="S90" s="34"/>
      <c r="T90" s="34"/>
      <c r="U90" s="34"/>
    </row>
    <row r="91" spans="5:21" x14ac:dyDescent="0.2">
      <c r="E91" s="38" t="s">
        <v>59</v>
      </c>
      <c r="F91" s="58" t="s">
        <v>45</v>
      </c>
      <c r="G91" s="58" t="s">
        <v>49</v>
      </c>
      <c r="H91" s="56"/>
      <c r="I91" s="38" t="str">
        <f t="shared" si="6"/>
        <v>Groep niet in moeilijkhedenvul alle bovenstaande groene cellen in om tot de OIM-beoordeling te komenOK</v>
      </c>
      <c r="J91" s="56" t="s">
        <v>59</v>
      </c>
      <c r="K91" s="34"/>
      <c r="L91" s="34"/>
      <c r="M91" s="34"/>
      <c r="N91" s="34"/>
      <c r="O91" s="34"/>
      <c r="P91" s="34"/>
      <c r="Q91" s="34"/>
      <c r="R91" s="34"/>
      <c r="S91" s="34"/>
      <c r="T91" s="34"/>
      <c r="U91" s="34"/>
    </row>
    <row r="92" spans="5:21" ht="102" x14ac:dyDescent="0.2">
      <c r="E92" s="38" t="s">
        <v>59</v>
      </c>
      <c r="F92" s="58" t="s">
        <v>45</v>
      </c>
      <c r="G92" s="58" t="s">
        <v>49</v>
      </c>
      <c r="H92" s="56" t="s">
        <v>51</v>
      </c>
      <c r="I92" s="38" t="str">
        <f t="shared" si="6"/>
        <v>Groep niet in moeilijkhedenvul alle bovenstaande groene cellen in om tot de OIM-beoordeling te komenOKvul in/overschrijf alle groene niet-gearceerde cellen voor criteria 2 en 3</v>
      </c>
      <c r="J92" s="56" t="s">
        <v>52</v>
      </c>
      <c r="K92" s="34"/>
      <c r="L92" s="34"/>
      <c r="M92" s="34"/>
      <c r="N92" s="34"/>
      <c r="O92" s="34"/>
      <c r="P92" s="34"/>
      <c r="Q92" s="34"/>
      <c r="R92" s="34"/>
      <c r="S92" s="34"/>
      <c r="T92" s="34"/>
      <c r="U92" s="34"/>
    </row>
    <row r="93" spans="5:21" x14ac:dyDescent="0.2">
      <c r="E93" s="38" t="s">
        <v>59</v>
      </c>
      <c r="F93" s="58" t="s">
        <v>45</v>
      </c>
      <c r="G93" s="58" t="s">
        <v>50</v>
      </c>
      <c r="H93" s="56"/>
      <c r="I93" s="38" t="str">
        <f t="shared" si="6"/>
        <v>Groep niet in moeilijkhedenvul alle bovenstaande groene cellen in om tot de OIM-beoordeling te komenniet OK</v>
      </c>
      <c r="J93" s="56" t="s">
        <v>60</v>
      </c>
      <c r="K93" s="34"/>
      <c r="L93" s="34"/>
      <c r="M93" s="34"/>
      <c r="N93" s="34"/>
      <c r="O93" s="34"/>
      <c r="P93" s="34"/>
      <c r="Q93" s="34"/>
      <c r="R93" s="34"/>
      <c r="S93" s="34"/>
      <c r="T93" s="34"/>
      <c r="U93" s="34"/>
    </row>
    <row r="94" spans="5:21" ht="102" x14ac:dyDescent="0.2">
      <c r="E94" s="38" t="s">
        <v>59</v>
      </c>
      <c r="F94" s="58" t="s">
        <v>45</v>
      </c>
      <c r="G94" s="58" t="s">
        <v>50</v>
      </c>
      <c r="H94" s="56" t="s">
        <v>51</v>
      </c>
      <c r="I94" s="38" t="str">
        <f t="shared" si="6"/>
        <v>Groep niet in moeilijkhedenvul alle bovenstaande groene cellen in om tot de OIM-beoordeling te komenniet OKvul in/overschrijf alle groene niet-gearceerde cellen voor criteria 2 en 3</v>
      </c>
      <c r="J94" s="56" t="s">
        <v>52</v>
      </c>
      <c r="K94" s="34"/>
      <c r="L94" s="34"/>
      <c r="M94" s="34"/>
      <c r="N94" s="34"/>
      <c r="O94" s="34"/>
      <c r="P94" s="34"/>
      <c r="Q94" s="34"/>
      <c r="R94" s="34"/>
      <c r="S94" s="34"/>
      <c r="T94" s="34"/>
      <c r="U94" s="34"/>
    </row>
    <row r="95" spans="5:21" x14ac:dyDescent="0.2">
      <c r="E95" s="38" t="s">
        <v>59</v>
      </c>
      <c r="F95" s="58" t="s">
        <v>60</v>
      </c>
      <c r="G95" s="58" t="s">
        <v>49</v>
      </c>
      <c r="H95" s="56"/>
      <c r="I95" s="38" t="str">
        <f t="shared" si="6"/>
        <v>Groep niet in moeilijkhedenGroep in moeilijkhedenOK</v>
      </c>
      <c r="J95" s="56" t="s">
        <v>60</v>
      </c>
      <c r="K95" s="34"/>
      <c r="L95" s="34"/>
      <c r="M95" s="34"/>
      <c r="N95" s="34"/>
      <c r="O95" s="34"/>
      <c r="P95" s="34"/>
      <c r="Q95" s="34"/>
      <c r="R95" s="34"/>
      <c r="S95" s="34"/>
      <c r="T95" s="34"/>
      <c r="U95" s="34"/>
    </row>
    <row r="96" spans="5:21" ht="102" x14ac:dyDescent="0.2">
      <c r="E96" s="38" t="s">
        <v>59</v>
      </c>
      <c r="F96" s="58" t="s">
        <v>60</v>
      </c>
      <c r="G96" s="58" t="s">
        <v>49</v>
      </c>
      <c r="H96" s="56" t="s">
        <v>51</v>
      </c>
      <c r="I96" s="38" t="str">
        <f t="shared" si="6"/>
        <v>Groep niet in moeilijkhedenGroep in moeilijkhedenOKvul in/overschrijf alle groene niet-gearceerde cellen voor criteria 2 en 3</v>
      </c>
      <c r="J96" s="56" t="s">
        <v>52</v>
      </c>
      <c r="K96" s="34"/>
      <c r="L96" s="34"/>
      <c r="M96" s="34"/>
      <c r="N96" s="34"/>
      <c r="O96" s="34"/>
      <c r="P96" s="34"/>
      <c r="Q96" s="34"/>
      <c r="R96" s="34"/>
      <c r="S96" s="34"/>
      <c r="T96" s="34"/>
      <c r="U96" s="34"/>
    </row>
    <row r="97" spans="5:21" x14ac:dyDescent="0.2">
      <c r="E97" s="38" t="s">
        <v>59</v>
      </c>
      <c r="F97" s="58" t="s">
        <v>60</v>
      </c>
      <c r="G97" s="58" t="s">
        <v>50</v>
      </c>
      <c r="H97" s="56"/>
      <c r="I97" s="38" t="str">
        <f t="shared" si="6"/>
        <v>Groep niet in moeilijkhedenGroep in moeilijkhedenniet OK</v>
      </c>
      <c r="J97" s="56" t="s">
        <v>60</v>
      </c>
      <c r="K97" s="34"/>
      <c r="L97" s="34"/>
      <c r="M97" s="34"/>
      <c r="N97" s="34"/>
      <c r="O97" s="34"/>
      <c r="P97" s="34"/>
      <c r="Q97" s="34"/>
      <c r="R97" s="34"/>
      <c r="S97" s="34"/>
      <c r="T97" s="34"/>
      <c r="U97" s="34"/>
    </row>
    <row r="98" spans="5:21" ht="102" x14ac:dyDescent="0.2">
      <c r="E98" s="38" t="s">
        <v>59</v>
      </c>
      <c r="F98" s="58" t="s">
        <v>60</v>
      </c>
      <c r="G98" s="58" t="s">
        <v>50</v>
      </c>
      <c r="H98" s="56" t="s">
        <v>51</v>
      </c>
      <c r="I98" s="38" t="str">
        <f t="shared" si="6"/>
        <v>Groep niet in moeilijkhedenGroep in moeilijkhedenniet OKvul in/overschrijf alle groene niet-gearceerde cellen voor criteria 2 en 3</v>
      </c>
      <c r="J98" s="56" t="s">
        <v>52</v>
      </c>
      <c r="K98" s="34"/>
      <c r="L98" s="34"/>
      <c r="M98" s="34"/>
      <c r="N98" s="34"/>
      <c r="O98" s="34"/>
      <c r="P98" s="34"/>
      <c r="Q98" s="34"/>
      <c r="R98" s="34"/>
      <c r="S98" s="34"/>
      <c r="T98" s="34"/>
      <c r="U98" s="34"/>
    </row>
    <row r="99" spans="5:21" x14ac:dyDescent="0.2">
      <c r="E99" s="38" t="s">
        <v>59</v>
      </c>
      <c r="F99" s="58" t="s">
        <v>59</v>
      </c>
      <c r="G99" s="58" t="s">
        <v>49</v>
      </c>
      <c r="H99" s="56"/>
      <c r="I99" s="38" t="str">
        <f t="shared" si="6"/>
        <v>Groep niet in moeilijkhedenGroep niet in moeilijkhedenOK</v>
      </c>
      <c r="J99" s="58" t="s">
        <v>59</v>
      </c>
      <c r="K99" s="34"/>
      <c r="L99" s="34"/>
      <c r="M99" s="34"/>
      <c r="N99" s="34"/>
      <c r="O99" s="34"/>
      <c r="P99" s="34"/>
      <c r="Q99" s="34"/>
      <c r="R99" s="34"/>
      <c r="S99" s="34"/>
      <c r="T99" s="34"/>
      <c r="U99" s="34"/>
    </row>
    <row r="100" spans="5:21" ht="102" x14ac:dyDescent="0.2">
      <c r="E100" s="38" t="s">
        <v>59</v>
      </c>
      <c r="F100" s="58" t="s">
        <v>59</v>
      </c>
      <c r="G100" s="58" t="s">
        <v>49</v>
      </c>
      <c r="H100" s="56" t="s">
        <v>51</v>
      </c>
      <c r="I100" s="38" t="str">
        <f t="shared" si="6"/>
        <v>Groep niet in moeilijkhedenGroep niet in moeilijkhedenOKvul in/overschrijf alle groene niet-gearceerde cellen voor criteria 2 en 3</v>
      </c>
      <c r="J100" s="58" t="s">
        <v>59</v>
      </c>
      <c r="K100" s="34"/>
      <c r="L100" s="34"/>
      <c r="M100" s="34"/>
      <c r="N100" s="34"/>
      <c r="O100" s="34"/>
      <c r="P100" s="34"/>
      <c r="Q100" s="34"/>
      <c r="R100" s="34"/>
      <c r="S100" s="34"/>
      <c r="T100" s="34"/>
      <c r="U100" s="34"/>
    </row>
    <row r="101" spans="5:21" x14ac:dyDescent="0.2">
      <c r="E101" s="38" t="s">
        <v>59</v>
      </c>
      <c r="F101" s="58" t="s">
        <v>59</v>
      </c>
      <c r="G101" s="58" t="s">
        <v>50</v>
      </c>
      <c r="H101" s="56"/>
      <c r="I101" s="38" t="str">
        <f t="shared" si="6"/>
        <v>Groep niet in moeilijkhedenGroep niet in moeilijkhedenniet OK</v>
      </c>
      <c r="J101" s="58" t="s">
        <v>59</v>
      </c>
      <c r="K101" s="34"/>
      <c r="L101" s="34"/>
      <c r="M101" s="34"/>
      <c r="N101" s="34"/>
      <c r="O101" s="34"/>
      <c r="P101" s="34"/>
      <c r="Q101" s="34"/>
      <c r="R101" s="34"/>
      <c r="S101" s="34"/>
      <c r="T101" s="34"/>
      <c r="U101" s="34"/>
    </row>
    <row r="102" spans="5:21" ht="102" x14ac:dyDescent="0.2">
      <c r="E102" s="38" t="s">
        <v>59</v>
      </c>
      <c r="F102" s="58" t="s">
        <v>59</v>
      </c>
      <c r="G102" s="58" t="s">
        <v>50</v>
      </c>
      <c r="H102" s="56" t="s">
        <v>51</v>
      </c>
      <c r="I102" s="38" t="str">
        <f t="shared" si="6"/>
        <v>Groep niet in moeilijkhedenGroep niet in moeilijkhedenniet OKvul in/overschrijf alle groene niet-gearceerde cellen voor criteria 2 en 3</v>
      </c>
      <c r="J102" s="58" t="s">
        <v>59</v>
      </c>
      <c r="K102" s="34"/>
      <c r="L102" s="34"/>
      <c r="M102" s="34"/>
      <c r="N102" s="34"/>
      <c r="O102" s="34"/>
      <c r="P102" s="34"/>
      <c r="Q102" s="34"/>
      <c r="R102" s="34"/>
      <c r="S102" s="34"/>
      <c r="T102" s="34"/>
      <c r="U102" s="34"/>
    </row>
    <row r="103" spans="5:21" x14ac:dyDescent="0.2">
      <c r="E103" s="38" t="s">
        <v>59</v>
      </c>
      <c r="F103" s="58" t="s">
        <v>47</v>
      </c>
      <c r="G103" s="58" t="s">
        <v>49</v>
      </c>
      <c r="H103" s="56"/>
      <c r="I103" s="38" t="str">
        <f t="shared" si="6"/>
        <v>Groep niet in moeilijkhedenvul onderstaande criteria 2 en 3 in om tot de OIM-beoordeling te komenOK</v>
      </c>
      <c r="J103" s="58" t="s">
        <v>59</v>
      </c>
      <c r="K103" s="34"/>
      <c r="L103" s="34"/>
      <c r="M103" s="34"/>
      <c r="N103" s="34"/>
      <c r="O103" s="34"/>
      <c r="P103" s="34"/>
      <c r="Q103" s="34"/>
      <c r="R103" s="34"/>
      <c r="S103" s="34"/>
      <c r="T103" s="34"/>
      <c r="U103" s="34"/>
    </row>
    <row r="104" spans="5:21" ht="102" x14ac:dyDescent="0.2">
      <c r="E104" s="38" t="s">
        <v>59</v>
      </c>
      <c r="F104" s="58" t="s">
        <v>47</v>
      </c>
      <c r="G104" s="58" t="s">
        <v>49</v>
      </c>
      <c r="H104" s="56" t="s">
        <v>51</v>
      </c>
      <c r="I104" s="38" t="str">
        <f t="shared" si="6"/>
        <v>Groep niet in moeilijkhedenvul onderstaande criteria 2 en 3 in om tot de OIM-beoordeling te komenOKvul in/overschrijf alle groene niet-gearceerde cellen voor criteria 2 en 3</v>
      </c>
      <c r="J104" s="56" t="s">
        <v>52</v>
      </c>
      <c r="K104" s="34"/>
      <c r="L104" s="34"/>
      <c r="M104" s="34"/>
      <c r="N104" s="34"/>
      <c r="O104" s="34"/>
      <c r="P104" s="34"/>
      <c r="Q104" s="34"/>
      <c r="R104" s="34"/>
      <c r="S104" s="34"/>
      <c r="T104" s="34"/>
      <c r="U104" s="34"/>
    </row>
    <row r="105" spans="5:21" x14ac:dyDescent="0.2">
      <c r="E105" s="38" t="s">
        <v>59</v>
      </c>
      <c r="F105" s="58" t="s">
        <v>47</v>
      </c>
      <c r="G105" s="58" t="s">
        <v>50</v>
      </c>
      <c r="H105" s="56"/>
      <c r="I105" s="38" t="str">
        <f t="shared" si="6"/>
        <v>Groep niet in moeilijkhedenvul onderstaande criteria 2 en 3 in om tot de OIM-beoordeling te komenniet OK</v>
      </c>
      <c r="J105" s="56" t="s">
        <v>60</v>
      </c>
      <c r="K105" s="34"/>
      <c r="L105" s="34"/>
      <c r="M105" s="34"/>
      <c r="N105" s="34"/>
      <c r="O105" s="34"/>
      <c r="P105" s="34"/>
      <c r="Q105" s="34"/>
      <c r="R105" s="34"/>
      <c r="S105" s="34"/>
      <c r="T105" s="34"/>
      <c r="U105" s="34"/>
    </row>
    <row r="106" spans="5:21" ht="102" x14ac:dyDescent="0.2">
      <c r="E106" s="38" t="s">
        <v>59</v>
      </c>
      <c r="F106" s="58" t="s">
        <v>47</v>
      </c>
      <c r="G106" s="58" t="s">
        <v>50</v>
      </c>
      <c r="H106" s="56" t="s">
        <v>51</v>
      </c>
      <c r="I106" s="38" t="str">
        <f t="shared" si="6"/>
        <v>Groep niet in moeilijkhedenvul onderstaande criteria 2 en 3 in om tot de OIM-beoordeling te komenniet OKvul in/overschrijf alle groene niet-gearceerde cellen voor criteria 2 en 3</v>
      </c>
      <c r="J106" s="56" t="s">
        <v>52</v>
      </c>
      <c r="K106" s="34"/>
      <c r="L106" s="34"/>
      <c r="M106" s="34"/>
      <c r="N106" s="34"/>
      <c r="O106" s="34"/>
      <c r="P106" s="34"/>
      <c r="Q106" s="34"/>
      <c r="R106" s="34"/>
      <c r="S106" s="34"/>
      <c r="T106" s="34"/>
      <c r="U106" s="34"/>
    </row>
    <row r="107" spans="5:21" x14ac:dyDescent="0.2">
      <c r="E107" s="34"/>
      <c r="F107" s="34"/>
      <c r="G107" s="34"/>
      <c r="H107" s="34"/>
      <c r="I107" s="34"/>
      <c r="J107" s="34"/>
      <c r="K107" s="34"/>
      <c r="L107" s="34"/>
      <c r="M107" s="34"/>
      <c r="N107" s="34"/>
      <c r="O107" s="34"/>
      <c r="P107" s="34"/>
      <c r="Q107" s="34"/>
      <c r="R107" s="34"/>
      <c r="S107" s="34"/>
      <c r="T107" s="34"/>
      <c r="U107" s="34"/>
    </row>
    <row r="108" spans="5:21" x14ac:dyDescent="0.2">
      <c r="E108" s="34"/>
      <c r="F108" s="34"/>
      <c r="G108" s="34"/>
      <c r="H108" s="34"/>
      <c r="I108" s="34"/>
      <c r="J108" s="34"/>
      <c r="K108" s="34"/>
      <c r="L108" s="34"/>
      <c r="M108" s="34"/>
      <c r="N108" s="34"/>
      <c r="O108" s="34"/>
      <c r="P108" s="34"/>
      <c r="Q108" s="34"/>
      <c r="R108" s="34"/>
      <c r="S108" s="34"/>
      <c r="T108" s="34"/>
      <c r="U108" s="34"/>
    </row>
    <row r="109" spans="5:21" x14ac:dyDescent="0.2">
      <c r="E109" s="34"/>
      <c r="F109" s="34"/>
      <c r="G109" s="34"/>
      <c r="H109" s="34"/>
      <c r="I109" s="34"/>
      <c r="J109" s="34"/>
      <c r="K109" s="34"/>
      <c r="L109" s="34"/>
      <c r="M109" s="34"/>
      <c r="N109" s="34"/>
      <c r="O109" s="34"/>
      <c r="P109" s="34"/>
      <c r="Q109" s="34"/>
      <c r="R109" s="34"/>
      <c r="S109" s="34"/>
      <c r="T109" s="34"/>
      <c r="U109" s="34"/>
    </row>
    <row r="110" spans="5:21" x14ac:dyDescent="0.2">
      <c r="E110" s="34"/>
      <c r="F110" s="34"/>
      <c r="G110" s="34"/>
      <c r="H110" s="34"/>
      <c r="I110" s="34"/>
      <c r="J110" s="34"/>
      <c r="K110" s="34"/>
      <c r="L110" s="34"/>
      <c r="M110" s="34"/>
      <c r="N110" s="34"/>
      <c r="O110" s="34"/>
      <c r="P110" s="34"/>
      <c r="Q110" s="34"/>
      <c r="R110" s="34"/>
      <c r="S110" s="34"/>
      <c r="T110" s="34"/>
      <c r="U110" s="34"/>
    </row>
  </sheetData>
  <sheetProtection algorithmName="SHA-512" hashValue="KyFa5A/TpZ8PKz7RXwny3Cxr7kslupR3+60u5DYTKy6Xnu775lkFqnDxvuymvUHz/XM+WpO0cmMqouzrfiQxBw==" saltValue="AtwH5NIyDd79cAh22iaySA==" spinCount="100000" sheet="1" objects="1" scenarios="1"/>
  <mergeCells count="55">
    <mergeCell ref="F57:J57"/>
    <mergeCell ref="A75:D75"/>
    <mergeCell ref="A78:D78"/>
    <mergeCell ref="A56:D56"/>
    <mergeCell ref="C30:D30"/>
    <mergeCell ref="C31:D31"/>
    <mergeCell ref="C32:D32"/>
    <mergeCell ref="C33:D33"/>
    <mergeCell ref="C34:D34"/>
    <mergeCell ref="A35:B35"/>
    <mergeCell ref="C35:D35"/>
    <mergeCell ref="C36:D36"/>
    <mergeCell ref="A38:D38"/>
    <mergeCell ref="A40:D40"/>
    <mergeCell ref="A42:D42"/>
    <mergeCell ref="A44:D44"/>
    <mergeCell ref="C29:D29"/>
    <mergeCell ref="C16:D16"/>
    <mergeCell ref="C17:D17"/>
    <mergeCell ref="A20:D20"/>
    <mergeCell ref="A21:D21"/>
    <mergeCell ref="A22:D22"/>
    <mergeCell ref="A23:D23"/>
    <mergeCell ref="A24:D24"/>
    <mergeCell ref="A25:D25"/>
    <mergeCell ref="A26:D26"/>
    <mergeCell ref="C27:D27"/>
    <mergeCell ref="C28:D28"/>
    <mergeCell ref="C15:D15"/>
    <mergeCell ref="A2:D2"/>
    <mergeCell ref="A4:D4"/>
    <mergeCell ref="C6:D6"/>
    <mergeCell ref="V6:X6"/>
    <mergeCell ref="C7:D7"/>
    <mergeCell ref="V7:X7"/>
    <mergeCell ref="C9:D9"/>
    <mergeCell ref="C10:D10"/>
    <mergeCell ref="C11:D11"/>
    <mergeCell ref="C12:D12"/>
    <mergeCell ref="C14:D14"/>
    <mergeCell ref="AA6:AB6"/>
    <mergeCell ref="AA7:AB7"/>
    <mergeCell ref="AA12:AB12"/>
    <mergeCell ref="AA14:AB14"/>
    <mergeCell ref="AA15:AB15"/>
    <mergeCell ref="AA16:AB16"/>
    <mergeCell ref="AA17:AB17"/>
    <mergeCell ref="AA11:AB11"/>
    <mergeCell ref="AA10:AB10"/>
    <mergeCell ref="AA9:AB9"/>
    <mergeCell ref="AA28:AB28"/>
    <mergeCell ref="AA29:AB29"/>
    <mergeCell ref="AA30:AB30"/>
    <mergeCell ref="AA31:AB31"/>
    <mergeCell ref="AA32:AB32"/>
  </mergeCells>
  <conditionalFormatting sqref="C37 C41 C39">
    <cfRule type="cellIs" dxfId="91" priority="217" operator="equal">
      <formula>"Onderneming niet in moeilijkheden"</formula>
    </cfRule>
    <cfRule type="cellIs" dxfId="90" priority="218" operator="equal">
      <formula>"Onderneming in moeilijkheden"</formula>
    </cfRule>
  </conditionalFormatting>
  <conditionalFormatting sqref="A44:D44">
    <cfRule type="cellIs" dxfId="89" priority="216" operator="equal">
      <formula>"Criterium 2: vreemd vermogen/eigen vermogen meer dan 7,5"</formula>
    </cfRule>
  </conditionalFormatting>
  <conditionalFormatting sqref="A45">
    <cfRule type="cellIs" dxfId="88" priority="215" operator="equal">
      <formula>"Code"</formula>
    </cfRule>
  </conditionalFormatting>
  <conditionalFormatting sqref="B45">
    <cfRule type="cellIs" dxfId="87" priority="214" operator="equal">
      <formula>"Omschrijving"</formula>
    </cfRule>
  </conditionalFormatting>
  <conditionalFormatting sqref="C45">
    <cfRule type="cellIs" dxfId="86" priority="213" operator="greaterThan">
      <formula>100</formula>
    </cfRule>
  </conditionalFormatting>
  <conditionalFormatting sqref="D45">
    <cfRule type="cellIs" dxfId="85" priority="212" operator="greaterThan">
      <formula>0</formula>
    </cfRule>
  </conditionalFormatting>
  <conditionalFormatting sqref="C45:D45">
    <cfRule type="cellIs" dxfId="84" priority="211" operator="equal">
      <formula>0</formula>
    </cfRule>
  </conditionalFormatting>
  <conditionalFormatting sqref="B46">
    <cfRule type="cellIs" dxfId="83" priority="208" operator="equal">
      <formula>"Voorzieningen en uitgestelde belastingen"</formula>
    </cfRule>
  </conditionalFormatting>
  <conditionalFormatting sqref="B47">
    <cfRule type="cellIs" dxfId="82" priority="207" operator="equal">
      <formula>"Schulden"</formula>
    </cfRule>
  </conditionalFormatting>
  <conditionalFormatting sqref="C48">
    <cfRule type="cellIs" dxfId="81" priority="201" operator="equal">
      <formula>-1999999999998</formula>
    </cfRule>
    <cfRule type="cellIs" dxfId="80" priority="202" operator="greaterThan">
      <formula>-1999999999998</formula>
    </cfRule>
    <cfRule type="cellIs" dxfId="79" priority="203" operator="equal">
      <formula>-2000000000000</formula>
    </cfRule>
  </conditionalFormatting>
  <conditionalFormatting sqref="B49">
    <cfRule type="cellIs" dxfId="78" priority="197" operator="equal">
      <formula>"Eigen vermogen"</formula>
    </cfRule>
  </conditionalFormatting>
  <conditionalFormatting sqref="C49">
    <cfRule type="cellIs" dxfId="77" priority="191" operator="notEqual">
      <formula>""</formula>
    </cfRule>
  </conditionalFormatting>
  <conditionalFormatting sqref="C50">
    <cfRule type="cellIs" dxfId="76" priority="190" operator="notEqual">
      <formula>""</formula>
    </cfRule>
  </conditionalFormatting>
  <conditionalFormatting sqref="C51">
    <cfRule type="cellIs" dxfId="75" priority="189" operator="notEqual">
      <formula>""</formula>
    </cfRule>
  </conditionalFormatting>
  <conditionalFormatting sqref="A40:D40">
    <cfRule type="cellIs" dxfId="74" priority="188" operator="notEqual">
      <formula>""</formula>
    </cfRule>
  </conditionalFormatting>
  <conditionalFormatting sqref="A42:D42">
    <cfRule type="cellIs" dxfId="73" priority="187" operator="equal">
      <formula>"TWEE LAATST AFGESLOTEN  BOEKJAREN OF (HISTORISCHE/GEBUDGETTEERDE) TUSSENTIJDSE FINANCIËLE STATEN"</formula>
    </cfRule>
  </conditionalFormatting>
  <conditionalFormatting sqref="A38:D38">
    <cfRule type="cellIs" dxfId="72" priority="179" operator="equal">
      <formula>"vul onderstaande criteria 2 en 3 in om tot de OIM-beoordeling te komen"</formula>
    </cfRule>
    <cfRule type="cellIs" dxfId="71" priority="180" operator="equal">
      <formula>"vul alle bovenstaande groene cellen in om tot de OIM-beoordeling te komen"</formula>
    </cfRule>
    <cfRule type="cellIs" dxfId="70" priority="181" operator="equal">
      <formula>"Onderneming niet in moeilijkheden"</formula>
    </cfRule>
    <cfRule type="cellIs" dxfId="69" priority="182" operator="equal">
      <formula>"Onderneming in moeilijkheden"</formula>
    </cfRule>
  </conditionalFormatting>
  <conditionalFormatting sqref="A56:D56">
    <cfRule type="cellIs" dxfId="68" priority="178" operator="notEqual">
      <formula>""</formula>
    </cfRule>
  </conditionalFormatting>
  <conditionalFormatting sqref="B57">
    <cfRule type="cellIs" dxfId="67" priority="177" operator="equal">
      <formula>"Omschrijving"</formula>
    </cfRule>
  </conditionalFormatting>
  <conditionalFormatting sqref="A57">
    <cfRule type="cellIs" dxfId="66" priority="176" operator="equal">
      <formula>"Code"</formula>
    </cfRule>
  </conditionalFormatting>
  <conditionalFormatting sqref="C57">
    <cfRule type="cellIs" dxfId="65" priority="135" operator="equal">
      <formula>0</formula>
    </cfRule>
    <cfRule type="cellIs" dxfId="64" priority="175" operator="greaterThan">
      <formula>100</formula>
    </cfRule>
  </conditionalFormatting>
  <conditionalFormatting sqref="D57">
    <cfRule type="cellIs" dxfId="63" priority="134" operator="equal">
      <formula>0</formula>
    </cfRule>
    <cfRule type="cellIs" dxfId="62" priority="174" operator="greaterThan">
      <formula>0</formula>
    </cfRule>
  </conditionalFormatting>
  <conditionalFormatting sqref="B58:B68">
    <cfRule type="cellIs" dxfId="61" priority="173" operator="notEqual">
      <formula>""</formula>
    </cfRule>
  </conditionalFormatting>
  <conditionalFormatting sqref="B70">
    <cfRule type="cellIs" dxfId="60" priority="172" operator="notEqual">
      <formula>""</formula>
    </cfRule>
  </conditionalFormatting>
  <conditionalFormatting sqref="C70:D70">
    <cfRule type="cellIs" dxfId="59" priority="133" operator="notEqual">
      <formula>""</formula>
    </cfRule>
  </conditionalFormatting>
  <conditionalFormatting sqref="A50">
    <cfRule type="cellIs" dxfId="58" priority="123" operator="equal">
      <formula>"101 (+)"</formula>
    </cfRule>
    <cfRule type="cellIs" dxfId="57" priority="125" operator="equal">
      <formula>"87901 (+)"</formula>
    </cfRule>
  </conditionalFormatting>
  <conditionalFormatting sqref="A51">
    <cfRule type="cellIs" dxfId="56" priority="119" operator="equal">
      <formula>"* * *"</formula>
    </cfRule>
    <cfRule type="cellIs" dxfId="55" priority="124" operator="equal">
      <formula>"87911 (+)"</formula>
    </cfRule>
  </conditionalFormatting>
  <conditionalFormatting sqref="B50">
    <cfRule type="cellIs" dxfId="54" priority="121" operator="equal">
      <formula>"Eigen vermogen/inbreng ingebracht door de aandeelhouders in geld waarvan niet volgestort"</formula>
    </cfRule>
    <cfRule type="cellIs" dxfId="53" priority="122" operator="equal">
      <formula>"Niet opgevraagd kapitaal"</formula>
    </cfRule>
  </conditionalFormatting>
  <conditionalFormatting sqref="B51">
    <cfRule type="cellIs" dxfId="52" priority="118" operator="equal">
      <formula>"* * *"</formula>
    </cfRule>
    <cfRule type="cellIs" dxfId="51" priority="120" operator="equal">
      <formula>"Eigen vermogen/inbreng ingebracht door de aandeelhouders in natura waarvan niet volgestort"</formula>
    </cfRule>
  </conditionalFormatting>
  <conditionalFormatting sqref="A46">
    <cfRule type="cellIs" dxfId="50" priority="117" operator="equal">
      <formula>"16 (+)"</formula>
    </cfRule>
  </conditionalFormatting>
  <conditionalFormatting sqref="A47">
    <cfRule type="cellIs" dxfId="49" priority="116" operator="equal">
      <formula>"17/49 (+)"</formula>
    </cfRule>
  </conditionalFormatting>
  <conditionalFormatting sqref="A49">
    <cfRule type="cellIs" dxfId="48" priority="115" operator="equal">
      <formula>"10/15 (+)"</formula>
    </cfRule>
  </conditionalFormatting>
  <conditionalFormatting sqref="A58:A68">
    <cfRule type="cellIs" dxfId="47" priority="114" operator="notEqual">
      <formula>""</formula>
    </cfRule>
  </conditionalFormatting>
  <conditionalFormatting sqref="A70">
    <cfRule type="cellIs" dxfId="46" priority="113" operator="notEqual">
      <formula>""</formula>
    </cfRule>
  </conditionalFormatting>
  <conditionalFormatting sqref="A78:D78">
    <cfRule type="cellIs" dxfId="45" priority="74" operator="equal">
      <formula>"vul de nodige groene cellen in om tot de OIM-beoordeling te komen"</formula>
    </cfRule>
    <cfRule type="cellIs" dxfId="44" priority="75" operator="equal">
      <formula>"Onderneming niet in moeilijkheden"</formula>
    </cfRule>
    <cfRule type="cellIs" dxfId="43" priority="76" operator="equal">
      <formula>"Onderneming in moeilijkheden"</formula>
    </cfRule>
  </conditionalFormatting>
  <conditionalFormatting sqref="D48">
    <cfRule type="cellIs" dxfId="42" priority="65" operator="equal">
      <formula>-1999999999998</formula>
    </cfRule>
    <cfRule type="cellIs" dxfId="41" priority="66" operator="greaterThan">
      <formula>-1999999999998</formula>
    </cfRule>
    <cfRule type="cellIs" dxfId="40" priority="67" operator="equal">
      <formula>-2000000000000</formula>
    </cfRule>
  </conditionalFormatting>
  <conditionalFormatting sqref="C36">
    <cfRule type="cellIs" dxfId="39" priority="40" operator="equal">
      <formula>"Onderneming niet in moeilijkheden"</formula>
    </cfRule>
    <cfRule type="cellIs" dxfId="38" priority="41" operator="equal">
      <formula>"Onderneming in moeilijkheden"</formula>
    </cfRule>
  </conditionalFormatting>
  <conditionalFormatting sqref="AA10:AB10">
    <cfRule type="cellIs" dxfId="37" priority="38" operator="equal">
      <formula>"Eigen vermogen ingebracht door de aandeelhouders in geld waarvan niet volstort"</formula>
    </cfRule>
  </conditionalFormatting>
  <conditionalFormatting sqref="AA46:AB47">
    <cfRule type="cellIs" dxfId="36" priority="35" operator="greaterThan">
      <formula>-999999999999</formula>
    </cfRule>
    <cfRule type="cellIs" dxfId="35" priority="36" operator="equal">
      <formula>-1000000000000</formula>
    </cfRule>
    <cfRule type="cellIs" dxfId="34" priority="37" operator="equal">
      <formula>-999999999999</formula>
    </cfRule>
  </conditionalFormatting>
  <conditionalFormatting sqref="AB49">
    <cfRule type="cellIs" dxfId="33" priority="32" operator="greaterThan">
      <formula>-999999999999</formula>
    </cfRule>
    <cfRule type="cellIs" dxfId="32" priority="33" operator="equal">
      <formula>-1000000000000</formula>
    </cfRule>
    <cfRule type="cellIs" dxfId="31" priority="34" operator="equal">
      <formula>-999999999999</formula>
    </cfRule>
  </conditionalFormatting>
  <conditionalFormatting sqref="AB50">
    <cfRule type="cellIs" dxfId="30" priority="29" operator="greaterThan">
      <formula>-999999999999</formula>
    </cfRule>
    <cfRule type="cellIs" dxfId="29" priority="30" operator="equal">
      <formula>-1000000000000</formula>
    </cfRule>
    <cfRule type="cellIs" dxfId="28" priority="31" operator="equal">
      <formula>-999999999999</formula>
    </cfRule>
  </conditionalFormatting>
  <conditionalFormatting sqref="AB51">
    <cfRule type="cellIs" dxfId="27" priority="26" operator="greaterThan">
      <formula>-999999999999</formula>
    </cfRule>
    <cfRule type="cellIs" dxfId="26" priority="27" operator="equal">
      <formula>-1000000000000</formula>
    </cfRule>
    <cfRule type="cellIs" dxfId="25" priority="28" operator="equal">
      <formula>-999999999999</formula>
    </cfRule>
  </conditionalFormatting>
  <conditionalFormatting sqref="AA58:AA68">
    <cfRule type="cellIs" dxfId="24" priority="23" operator="greaterThan">
      <formula>-999999999999</formula>
    </cfRule>
    <cfRule type="cellIs" dxfId="23" priority="24" operator="equal">
      <formula>-1000000000000</formula>
    </cfRule>
    <cfRule type="cellIs" dxfId="22" priority="25" operator="equal">
      <formula>-999999999999</formula>
    </cfRule>
  </conditionalFormatting>
  <conditionalFormatting sqref="AB58:AB68">
    <cfRule type="cellIs" dxfId="21" priority="20" operator="greaterThan">
      <formula>-999999999999</formula>
    </cfRule>
    <cfRule type="cellIs" dxfId="20" priority="21" operator="equal">
      <formula>-1000000000000</formula>
    </cfRule>
    <cfRule type="cellIs" dxfId="19" priority="22" operator="equal">
      <formula>-999999999999</formula>
    </cfRule>
  </conditionalFormatting>
  <conditionalFormatting sqref="C46:D47">
    <cfRule type="cellIs" dxfId="18" priority="17" operator="greaterThan">
      <formula>-999999999999</formula>
    </cfRule>
    <cfRule type="cellIs" dxfId="17" priority="18" operator="equal">
      <formula>-1000000000000</formula>
    </cfRule>
    <cfRule type="cellIs" dxfId="16" priority="19" operator="equal">
      <formula>-999999999999</formula>
    </cfRule>
  </conditionalFormatting>
  <conditionalFormatting sqref="D49">
    <cfRule type="cellIs" dxfId="15" priority="14" operator="greaterThan">
      <formula>-999999999999</formula>
    </cfRule>
    <cfRule type="cellIs" dxfId="14" priority="15" operator="equal">
      <formula>-1000000000000</formula>
    </cfRule>
    <cfRule type="cellIs" dxfId="13" priority="16" operator="equal">
      <formula>-999999999999</formula>
    </cfRule>
  </conditionalFormatting>
  <conditionalFormatting sqref="D50">
    <cfRule type="cellIs" dxfId="12" priority="11" operator="greaterThan">
      <formula>-999999999999</formula>
    </cfRule>
    <cfRule type="cellIs" dxfId="11" priority="12" operator="equal">
      <formula>-1000000000000</formula>
    </cfRule>
    <cfRule type="cellIs" dxfId="10" priority="13" operator="equal">
      <formula>-999999999999</formula>
    </cfRule>
  </conditionalFormatting>
  <conditionalFormatting sqref="D51">
    <cfRule type="cellIs" dxfId="9" priority="8" operator="greaterThan">
      <formula>-999999999999</formula>
    </cfRule>
    <cfRule type="cellIs" dxfId="8" priority="9" operator="equal">
      <formula>-1000000000000</formula>
    </cfRule>
    <cfRule type="cellIs" dxfId="7" priority="10" operator="equal">
      <formula>-999999999999</formula>
    </cfRule>
  </conditionalFormatting>
  <conditionalFormatting sqref="C58:C68">
    <cfRule type="cellIs" dxfId="6" priority="5" operator="greaterThan">
      <formula>-999999999999</formula>
    </cfRule>
    <cfRule type="cellIs" dxfId="5" priority="6" operator="equal">
      <formula>-1000000000000</formula>
    </cfRule>
    <cfRule type="cellIs" dxfId="4" priority="7" operator="equal">
      <formula>-999999999999</formula>
    </cfRule>
  </conditionalFormatting>
  <conditionalFormatting sqref="D58:D68">
    <cfRule type="cellIs" dxfId="3" priority="2" operator="greaterThan">
      <formula>-999999999999</formula>
    </cfRule>
    <cfRule type="cellIs" dxfId="2" priority="3" operator="equal">
      <formula>-1000000000000</formula>
    </cfRule>
    <cfRule type="cellIs" dxfId="1" priority="4" operator="equal">
      <formula>-999999999999</formula>
    </cfRule>
  </conditionalFormatting>
  <conditionalFormatting sqref="C35">
    <cfRule type="cellIs" dxfId="0" priority="1" operator="lessThan">
      <formula>0.5</formula>
    </cfRule>
  </conditionalFormatting>
  <dataValidations count="5">
    <dataValidation type="list" allowBlank="1" showInputMessage="1" showErrorMessage="1" sqref="C13 AA13" xr:uid="{01431E60-BF5D-4EFF-846F-4B7383113070}">
      <formula1>$F$6:$F$8</formula1>
    </dataValidation>
    <dataValidation type="list" allowBlank="1" showInputMessage="1" showErrorMessage="1" sqref="AA10:AB10 AA15:AB15" xr:uid="{9E71FA90-7045-479C-B6BA-02C918754AA8}">
      <formula1>$G$5:$G$7</formula1>
    </dataValidation>
    <dataValidation type="list" allowBlank="1" showInputMessage="1" showErrorMessage="1" sqref="AA9:AB9 AA14:AB14" xr:uid="{2E237696-CF4F-428E-9D32-C7541EE4220A}">
      <formula1>$F$5:$F$8</formula1>
    </dataValidation>
    <dataValidation type="list" allowBlank="1" showInputMessage="1" showErrorMessage="1" sqref="C14:D14" xr:uid="{D470CC34-7130-4CA9-BDFA-FD8F3814F54F}">
      <formula1>$F$6:$F$7</formula1>
    </dataValidation>
    <dataValidation type="list" allowBlank="1" showInputMessage="1" showErrorMessage="1" sqref="C15:D15" xr:uid="{9EC26998-F9E2-46A3-81F6-9434182E2DEB}">
      <formula1>$G$6:$G$7</formula1>
    </dataValidation>
  </dataValidations>
  <pageMargins left="0.7" right="0.7" top="0.75" bottom="0.75" header="0.3" footer="0.3"/>
  <pageSetup paperSize="9" scale="6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Voorafgaand</vt:lpstr>
      <vt:lpstr>Onderneming stand-alone</vt:lpstr>
      <vt:lpstr>Ondernemingsgroep</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Putseys, Filip</dc:creator>
  <cp:lastModifiedBy>Cleymans, Wolfgang</cp:lastModifiedBy>
  <cp:lastPrinted>2021-06-09T11:10:15Z</cp:lastPrinted>
  <dcterms:created xsi:type="dcterms:W3CDTF">2017-02-21T13:44:55Z</dcterms:created>
  <dcterms:modified xsi:type="dcterms:W3CDTF">2022-05-16T06:37:19Z</dcterms:modified>
</cp:coreProperties>
</file>